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15576" windowHeight="12504" firstSheet="3" activeTab="4"/>
  </bookViews>
  <sheets>
    <sheet name="Введение" sheetId="7" r:id="rId1"/>
    <sheet name="Лист врачебный назначений" sheetId="1" r:id="rId2"/>
    <sheet name="Лист динамического наблюдения" sheetId="2" r:id="rId3"/>
    <sheet name="Шкала Ватерлоу" sheetId="3" r:id="rId4"/>
    <sheet name="Шкала Меддлей" sheetId="4" r:id="rId5"/>
    <sheet name="Осмотр СТП" sheetId="5" r:id="rId6"/>
    <sheet name="Лис наблюденя за ПВК" sheetId="6" r:id="rId7"/>
  </sheet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07" i="3"/>
  <c r="B113"/>
  <c r="C116"/>
  <c r="D116" s="1"/>
  <c r="B124"/>
  <c r="D107"/>
  <c r="C56"/>
  <c r="B106"/>
  <c r="B55"/>
  <c r="A3" i="2" l="1"/>
  <c r="C5" i="3"/>
  <c r="C5" i="4"/>
  <c r="P39" i="5"/>
  <c r="B39"/>
  <c r="C102" s="1"/>
  <c r="B35"/>
  <c r="B33"/>
  <c r="B31"/>
  <c r="B29"/>
  <c r="B27"/>
  <c r="B25"/>
  <c r="B23"/>
  <c r="B21"/>
  <c r="B19"/>
  <c r="C103"/>
  <c r="C17"/>
  <c r="D17" s="1"/>
  <c r="I24" i="6"/>
  <c r="C5"/>
  <c r="C7"/>
  <c r="E16" i="1"/>
  <c r="C19" s="1"/>
  <c r="C20" s="1"/>
  <c r="C21" s="1"/>
  <c r="C22" s="1"/>
  <c r="C5" i="2"/>
  <c r="C5" i="5"/>
  <c r="C10"/>
  <c r="C10" i="3"/>
  <c r="D13"/>
  <c r="B16"/>
  <c r="B17"/>
  <c r="B18"/>
  <c r="B19"/>
  <c r="C22"/>
  <c r="D22" s="1"/>
  <c r="B24"/>
  <c r="B26"/>
  <c r="B28"/>
  <c r="B30"/>
  <c r="B32"/>
  <c r="B34"/>
  <c r="B36"/>
  <c r="D39"/>
  <c r="B42"/>
  <c r="B43"/>
  <c r="D46"/>
  <c r="B49"/>
  <c r="B50"/>
  <c r="B51"/>
  <c r="B52"/>
  <c r="B53"/>
  <c r="D56"/>
  <c r="B58"/>
  <c r="B60"/>
  <c r="B62"/>
  <c r="B64"/>
  <c r="B66"/>
  <c r="D71"/>
  <c r="B74"/>
  <c r="B75"/>
  <c r="B76"/>
  <c r="B77"/>
  <c r="D80"/>
  <c r="B83"/>
  <c r="B84"/>
  <c r="B85"/>
  <c r="B86"/>
  <c r="B87"/>
  <c r="B88"/>
  <c r="D91"/>
  <c r="B94"/>
  <c r="B95"/>
  <c r="B96"/>
  <c r="B97"/>
  <c r="B99"/>
  <c r="G104"/>
  <c r="B109"/>
  <c r="B111"/>
  <c r="B118"/>
  <c r="B120"/>
  <c r="B122"/>
  <c r="C10" i="4"/>
  <c r="D13"/>
  <c r="B16"/>
  <c r="B17"/>
  <c r="B18"/>
  <c r="B19"/>
  <c r="C22"/>
  <c r="D22" s="1"/>
  <c r="B24"/>
  <c r="B26"/>
  <c r="B28"/>
  <c r="B30"/>
  <c r="B32"/>
  <c r="D35"/>
  <c r="B38"/>
  <c r="B39"/>
  <c r="B40"/>
  <c r="B41"/>
  <c r="B43"/>
  <c r="D44"/>
  <c r="B47"/>
  <c r="B48"/>
  <c r="B49"/>
  <c r="B50"/>
  <c r="D53"/>
  <c r="B56"/>
  <c r="B57"/>
  <c r="B58"/>
  <c r="B59"/>
  <c r="D62"/>
  <c r="B65"/>
  <c r="B66"/>
  <c r="B67"/>
  <c r="B68"/>
  <c r="D71"/>
  <c r="B74"/>
  <c r="B75"/>
  <c r="B76"/>
  <c r="B77"/>
  <c r="D80"/>
  <c r="B83"/>
  <c r="B84"/>
  <c r="B85"/>
  <c r="B86"/>
  <c r="D89"/>
  <c r="B92"/>
  <c r="B93"/>
  <c r="B94"/>
  <c r="B95"/>
  <c r="D97"/>
  <c r="B100"/>
  <c r="B101"/>
  <c r="B102"/>
  <c r="B103"/>
  <c r="B115" i="3" l="1"/>
  <c r="B79"/>
  <c r="B12"/>
  <c r="B21"/>
  <c r="B45"/>
  <c r="B90"/>
  <c r="B70"/>
  <c r="B38"/>
  <c r="B12" i="4"/>
  <c r="B99"/>
  <c r="B91"/>
  <c r="B82"/>
  <c r="B73"/>
  <c r="B64"/>
  <c r="B61"/>
  <c r="B55"/>
  <c r="B46"/>
  <c r="B37"/>
  <c r="B21"/>
  <c r="B17" i="5"/>
  <c r="O19" s="1"/>
  <c r="C18" i="1"/>
  <c r="B34" i="4"/>
  <c r="F16" i="1"/>
  <c r="C127" i="3" l="1"/>
  <c r="I7" i="4"/>
  <c r="I7" i="3"/>
  <c r="C106" i="4"/>
  <c r="N5" i="6"/>
  <c r="R5" i="2"/>
  <c r="I7" i="5"/>
</calcChain>
</file>

<file path=xl/sharedStrings.xml><?xml version="1.0" encoding="utf-8"?>
<sst xmlns="http://schemas.openxmlformats.org/spreadsheetml/2006/main" count="338" uniqueCount="259">
  <si>
    <t>наименование больницы</t>
  </si>
  <si>
    <t>отделение</t>
  </si>
  <si>
    <t>палата</t>
  </si>
  <si>
    <t>ЛИСТ ВРАЧЕБНЫХ НАЗНАЧЕНИЙ</t>
  </si>
  <si>
    <t>к медитцинской карте стационарного больного №0214</t>
  </si>
  <si>
    <t>Фамилия, имя, отчество пациента</t>
  </si>
  <si>
    <t>Дата рождения:</t>
  </si>
  <si>
    <t>Диагноз (основное заболевание)</t>
  </si>
  <si>
    <t>Аллергические реакции на лекарственные препараты, пищевая аллергия или иные виды непереносимости в анамнезе, с указанием типа и вида аллергической реакции:</t>
  </si>
  <si>
    <t>Назначение</t>
  </si>
  <si>
    <t>Дата назначения</t>
  </si>
  <si>
    <t>Дата отмены</t>
  </si>
  <si>
    <t>Отметка об исполнении назначения лекарственного препарата, лечебного питания, режима
(дата и время исполнения, подпись медицинского работника ответственного за исполнение)</t>
  </si>
  <si>
    <t>Сведения о реакции наприменения
(при наличии)</t>
  </si>
  <si>
    <t>УТРО</t>
  </si>
  <si>
    <t>Отметка о проверке выполнения назначений лечащим врачом</t>
  </si>
  <si>
    <t>Куликов</t>
  </si>
  <si>
    <t>ЛИСТ РЕГИСТРАЦИИ ПОКАЗАТЕЛЕЙ ЖИЗНЕННО ВАЖНЫЙ ФУНКЦИЙ</t>
  </si>
  <si>
    <t xml:space="preserve">Дата рождения: </t>
  </si>
  <si>
    <t>Рост</t>
  </si>
  <si>
    <t>Сутки пребывания</t>
  </si>
  <si>
    <t>Дата</t>
  </si>
  <si>
    <t>Время</t>
  </si>
  <si>
    <r>
      <t xml:space="preserve">Температура тела, </t>
    </r>
    <r>
      <rPr>
        <vertAlign val="superscript"/>
        <sz val="14"/>
        <color indexed="8"/>
        <rFont val="Times New Roman"/>
        <family val="1"/>
        <charset val="204"/>
      </rPr>
      <t>о</t>
    </r>
    <r>
      <rPr>
        <sz val="14"/>
        <color indexed="8"/>
        <rFont val="Times New Roman"/>
        <family val="1"/>
        <charset val="204"/>
      </rPr>
      <t>С</t>
    </r>
  </si>
  <si>
    <t>Артериальное давление</t>
  </si>
  <si>
    <t>Пульс</t>
  </si>
  <si>
    <t>Частота дыхания</t>
  </si>
  <si>
    <r>
      <t>SpO</t>
    </r>
    <r>
      <rPr>
        <vertAlign val="subscript"/>
        <sz val="14"/>
        <color indexed="8"/>
        <rFont val="Times New Roman"/>
        <family val="1"/>
        <charset val="204"/>
      </rPr>
      <t xml:space="preserve">2, </t>
    </r>
    <r>
      <rPr>
        <sz val="14"/>
        <color indexed="8"/>
        <rFont val="Times New Roman"/>
        <family val="1"/>
        <charset val="204"/>
      </rPr>
      <t>%</t>
    </r>
  </si>
  <si>
    <t>Масса тела (кг)</t>
  </si>
  <si>
    <t>Выпито жидкости (мл)</t>
  </si>
  <si>
    <r>
      <t xml:space="preserve">Введено жидкости (мл)
</t>
    </r>
    <r>
      <rPr>
        <sz val="12"/>
        <color indexed="8"/>
        <rFont val="Times New Roman"/>
        <family val="1"/>
        <charset val="204"/>
      </rPr>
      <t>парентерально</t>
    </r>
  </si>
  <si>
    <t>Суточный объем мочи (мл)</t>
  </si>
  <si>
    <t>Стул</t>
  </si>
  <si>
    <t>Подпись 
медицинской сестры</t>
  </si>
  <si>
    <t xml:space="preserve">Захаров </t>
  </si>
  <si>
    <t>Пациент</t>
  </si>
  <si>
    <t>Диагноз</t>
  </si>
  <si>
    <r>
      <t xml:space="preserve">1. </t>
    </r>
    <r>
      <rPr>
        <b/>
        <i/>
        <sz val="18"/>
        <rFont val="Arial"/>
        <family val="2"/>
        <charset val="204"/>
      </rPr>
      <t>Телосложение: масса тела относительно роста</t>
    </r>
  </si>
  <si>
    <r>
      <t xml:space="preserve">&gt; </t>
    </r>
    <r>
      <rPr>
        <sz val="10"/>
        <rFont val="Arial"/>
        <family val="2"/>
        <charset val="204"/>
      </rPr>
      <t>Среднее</t>
    </r>
    <r>
      <rPr>
        <sz val="12"/>
        <rFont val="Arial"/>
        <family val="1"/>
        <charset val="1"/>
      </rPr>
      <t xml:space="preserve"> [0 баллов]</t>
    </r>
  </si>
  <si>
    <r>
      <t xml:space="preserve">&gt; </t>
    </r>
    <r>
      <rPr>
        <sz val="10"/>
        <rFont val="Arial"/>
        <family val="2"/>
        <charset val="204"/>
      </rPr>
      <t>Выше среднего</t>
    </r>
    <r>
      <rPr>
        <sz val="12"/>
        <rFont val="Arial"/>
        <family val="1"/>
        <charset val="1"/>
      </rPr>
      <t xml:space="preserve">  [1 балл]</t>
    </r>
  </si>
  <si>
    <r>
      <t xml:space="preserve">&gt; </t>
    </r>
    <r>
      <rPr>
        <sz val="10"/>
        <rFont val="Arial"/>
        <family val="2"/>
        <charset val="204"/>
      </rPr>
      <t>Ожирение</t>
    </r>
    <r>
      <rPr>
        <sz val="12"/>
        <rFont val="Arial"/>
        <family val="1"/>
        <charset val="1"/>
      </rPr>
      <t xml:space="preserve"> [2 балла]</t>
    </r>
  </si>
  <si>
    <r>
      <t xml:space="preserve">&gt; </t>
    </r>
    <r>
      <rPr>
        <sz val="10"/>
        <rFont val="Arial"/>
        <family val="2"/>
        <charset val="204"/>
      </rPr>
      <t>Ниже среднего</t>
    </r>
    <r>
      <rPr>
        <sz val="12"/>
        <rFont val="Arial"/>
        <family val="1"/>
        <charset val="1"/>
      </rPr>
      <t xml:space="preserve"> [3 балла]</t>
    </r>
  </si>
  <si>
    <t>2. Тип кожи</t>
  </si>
  <si>
    <t>Здоровая [0 баллов]</t>
  </si>
  <si>
    <t>Папиросная бумага [1 балл]</t>
  </si>
  <si>
    <t>Сухая [1 балл]</t>
  </si>
  <si>
    <t>Отечная [1 балл]</t>
  </si>
  <si>
    <t>Липкая, холодный пот (повышенная температура) [1 балл]</t>
  </si>
  <si>
    <t>Изменение цвета (бледная) [2 балла]</t>
  </si>
  <si>
    <t>Поврежденная, болезненная (трещины, пятна) [3 балла]</t>
  </si>
  <si>
    <t>3. Пол</t>
  </si>
  <si>
    <t>&gt; Женский [2 балла]</t>
  </si>
  <si>
    <r>
      <t xml:space="preserve">4. </t>
    </r>
    <r>
      <rPr>
        <b/>
        <i/>
        <sz val="18"/>
        <rFont val="Arial"/>
        <family val="2"/>
        <charset val="204"/>
      </rPr>
      <t>Возраст, лет</t>
    </r>
  </si>
  <si>
    <t>&gt; от 14 до 49 лет [1 балл]</t>
  </si>
  <si>
    <t>&gt; от 65 до 74 лет [3 балла]</t>
  </si>
  <si>
    <r>
      <t xml:space="preserve">5. </t>
    </r>
    <r>
      <rPr>
        <b/>
        <i/>
        <sz val="18"/>
        <rFont val="Arial"/>
        <family val="2"/>
        <charset val="204"/>
      </rPr>
      <t>Особые факторы риска</t>
    </r>
  </si>
  <si>
    <t>Нарушение питания кожи, например,терминальная кахексия [8 баллов]</t>
  </si>
  <si>
    <t>Сердечная недостаточность [5 баллов]</t>
  </si>
  <si>
    <t>Болезни периферических сосудов [5 баллов]</t>
  </si>
  <si>
    <t>Анемия [2 балла]</t>
  </si>
  <si>
    <t>Крение [1 балл]</t>
  </si>
  <si>
    <r>
      <t xml:space="preserve">6. </t>
    </r>
    <r>
      <rPr>
        <b/>
        <i/>
        <sz val="18"/>
        <rFont val="Arial"/>
        <family val="2"/>
        <charset val="204"/>
      </rPr>
      <t>Недержание</t>
    </r>
  </si>
  <si>
    <r>
      <t xml:space="preserve">&gt; </t>
    </r>
    <r>
      <rPr>
        <sz val="10"/>
        <rFont val="Arial"/>
        <family val="2"/>
        <charset val="204"/>
      </rPr>
      <t xml:space="preserve">Полный контроль / через катетер </t>
    </r>
    <r>
      <rPr>
        <sz val="12"/>
        <rFont val="Arial"/>
        <family val="1"/>
        <charset val="1"/>
      </rPr>
      <t>[0 баллов]</t>
    </r>
  </si>
  <si>
    <r>
      <t xml:space="preserve">&gt; </t>
    </r>
    <r>
      <rPr>
        <sz val="10"/>
        <rFont val="Arial"/>
        <family val="2"/>
        <charset val="204"/>
      </rPr>
      <t>Иногда недержание</t>
    </r>
    <r>
      <rPr>
        <sz val="12"/>
        <rFont val="Arial"/>
        <family val="1"/>
        <charset val="1"/>
      </rPr>
      <t xml:space="preserve"> [1 балл]</t>
    </r>
  </si>
  <si>
    <r>
      <t xml:space="preserve">&gt; </t>
    </r>
    <r>
      <rPr>
        <sz val="10"/>
        <rFont val="Arial"/>
        <family val="2"/>
        <charset val="204"/>
      </rPr>
      <t>Катетер, но недержание кала</t>
    </r>
    <r>
      <rPr>
        <sz val="12"/>
        <rFont val="Arial"/>
        <family val="1"/>
        <charset val="1"/>
      </rPr>
      <t xml:space="preserve"> [2 балла]</t>
    </r>
  </si>
  <si>
    <r>
      <t xml:space="preserve">&gt; </t>
    </r>
    <r>
      <rPr>
        <sz val="10"/>
        <rFont val="Arial"/>
        <family val="2"/>
        <charset val="204"/>
      </rPr>
      <t>Недержание кала и мочи</t>
    </r>
    <r>
      <rPr>
        <sz val="12"/>
        <rFont val="Arial"/>
        <family val="1"/>
        <charset val="1"/>
      </rPr>
      <t xml:space="preserve"> [3 балла]</t>
    </r>
  </si>
  <si>
    <r>
      <t xml:space="preserve">7. </t>
    </r>
    <r>
      <rPr>
        <b/>
        <i/>
        <sz val="18"/>
        <rFont val="Arial"/>
        <family val="2"/>
        <charset val="204"/>
      </rPr>
      <t>Подвижность</t>
    </r>
  </si>
  <si>
    <r>
      <t xml:space="preserve">&gt; </t>
    </r>
    <r>
      <rPr>
        <sz val="10"/>
        <rFont val="Arial"/>
        <family val="2"/>
        <charset val="204"/>
      </rPr>
      <t>Полная</t>
    </r>
    <r>
      <rPr>
        <sz val="12"/>
        <rFont val="Arial"/>
        <family val="1"/>
        <charset val="1"/>
      </rPr>
      <t xml:space="preserve"> [0 баллов]</t>
    </r>
  </si>
  <si>
    <r>
      <t xml:space="preserve">&gt; </t>
    </r>
    <r>
      <rPr>
        <sz val="10"/>
        <rFont val="Arial"/>
        <family val="2"/>
        <charset val="204"/>
      </rPr>
      <t xml:space="preserve">Беспокойный, суетливый </t>
    </r>
    <r>
      <rPr>
        <sz val="12"/>
        <rFont val="Arial"/>
        <family val="1"/>
        <charset val="1"/>
      </rPr>
      <t>[1 балл]</t>
    </r>
  </si>
  <si>
    <r>
      <t xml:space="preserve">&gt; </t>
    </r>
    <r>
      <rPr>
        <sz val="10"/>
        <rFont val="Arial"/>
        <family val="2"/>
        <charset val="204"/>
      </rPr>
      <t xml:space="preserve">Апатичный </t>
    </r>
    <r>
      <rPr>
        <sz val="12"/>
        <rFont val="Arial"/>
        <family val="1"/>
        <charset val="1"/>
      </rPr>
      <t>[2 балла]</t>
    </r>
  </si>
  <si>
    <r>
      <t xml:space="preserve">&gt; </t>
    </r>
    <r>
      <rPr>
        <sz val="10"/>
        <rFont val="Arial"/>
        <family val="2"/>
        <charset val="204"/>
      </rPr>
      <t>Ограниченная подвижность</t>
    </r>
    <r>
      <rPr>
        <sz val="12"/>
        <rFont val="Arial"/>
        <family val="1"/>
        <charset val="1"/>
      </rPr>
      <t xml:space="preserve"> [3 балла]</t>
    </r>
  </si>
  <si>
    <t>&gt; Инертный [4 балла]</t>
  </si>
  <si>
    <t>&gt; Неподвижность (кресло-каталка) [5 баллов]</t>
  </si>
  <si>
    <r>
      <t xml:space="preserve">8. </t>
    </r>
    <r>
      <rPr>
        <b/>
        <i/>
        <sz val="18"/>
        <rFont val="Arial"/>
        <family val="2"/>
        <charset val="204"/>
      </rPr>
      <t>Аппетит</t>
    </r>
  </si>
  <si>
    <r>
      <t xml:space="preserve">&gt; </t>
    </r>
    <r>
      <rPr>
        <sz val="10"/>
        <rFont val="Arial"/>
        <family val="2"/>
        <charset val="204"/>
      </rPr>
      <t>Средний</t>
    </r>
    <r>
      <rPr>
        <sz val="12"/>
        <rFont val="Arial"/>
        <family val="1"/>
        <charset val="1"/>
      </rPr>
      <t xml:space="preserve"> [0 баллов]</t>
    </r>
  </si>
  <si>
    <r>
      <t xml:space="preserve">&gt; </t>
    </r>
    <r>
      <rPr>
        <sz val="10"/>
        <rFont val="Arial"/>
        <family val="2"/>
        <charset val="204"/>
      </rPr>
      <t xml:space="preserve">Плохой </t>
    </r>
    <r>
      <rPr>
        <sz val="12"/>
        <rFont val="Arial"/>
        <family val="1"/>
        <charset val="1"/>
      </rPr>
      <t>[1 балл]</t>
    </r>
  </si>
  <si>
    <r>
      <t xml:space="preserve">&gt; </t>
    </r>
    <r>
      <rPr>
        <sz val="10"/>
        <rFont val="Arial"/>
        <family val="2"/>
        <charset val="204"/>
      </rPr>
      <t>Питание через зонд / только жидкость</t>
    </r>
    <r>
      <rPr>
        <sz val="12"/>
        <rFont val="Arial"/>
        <family val="1"/>
        <charset val="1"/>
      </rPr>
      <t xml:space="preserve"> [2 балла]</t>
    </r>
  </si>
  <si>
    <r>
      <t xml:space="preserve">&gt; </t>
    </r>
    <r>
      <rPr>
        <sz val="10"/>
        <rFont val="Arial"/>
        <family val="2"/>
        <charset val="204"/>
      </rPr>
      <t>Отказ от пищи (голодание)</t>
    </r>
    <r>
      <rPr>
        <sz val="12"/>
        <rFont val="Arial"/>
        <family val="1"/>
        <charset val="1"/>
      </rPr>
      <t xml:space="preserve"> [3 балла]</t>
    </r>
  </si>
  <si>
    <r>
      <t xml:space="preserve">9. </t>
    </r>
    <r>
      <rPr>
        <b/>
        <i/>
        <sz val="18"/>
        <rFont val="Arial"/>
        <family val="2"/>
        <charset val="204"/>
      </rPr>
      <t>Неврологические расстройства</t>
    </r>
  </si>
  <si>
    <t>Оцените неврологические расстройства пациента от 4 до 6 баллов.</t>
  </si>
  <si>
    <r>
      <t xml:space="preserve">10. </t>
    </r>
    <r>
      <rPr>
        <b/>
        <i/>
        <sz val="18"/>
        <rFont val="Arial"/>
        <family val="2"/>
        <charset val="204"/>
      </rPr>
      <t>Обширное оперативное вмешательство / травма</t>
    </r>
  </si>
  <si>
    <r>
      <t xml:space="preserve">11. </t>
    </r>
    <r>
      <rPr>
        <b/>
        <i/>
        <sz val="18"/>
        <rFont val="Arial"/>
        <family val="2"/>
        <charset val="204"/>
      </rPr>
      <t>Лекарственная терапия</t>
    </r>
  </si>
  <si>
    <t>Цитостатические препараты [4 балла]</t>
  </si>
  <si>
    <t>Высокие дозы стероидов [4 балла]</t>
  </si>
  <si>
    <t>Противовоспалительные препараты [4 балла]</t>
  </si>
  <si>
    <t>Итого</t>
  </si>
  <si>
    <t>Интерпретация результата</t>
  </si>
  <si>
    <t>- Очень высокая степень риска развития пролежней</t>
  </si>
  <si>
    <t>б а л л о в</t>
  </si>
  <si>
    <t>в ы б е р и т е   с о о т в е т с в у ю щ и й   р е з у л ь т а т   и з   в ы п а д а ю щ е г о   с п и с к а</t>
  </si>
  <si>
    <t>- нет риска развития пролежней</t>
  </si>
  <si>
    <t>- есть риск развития пролежней</t>
  </si>
  <si>
    <t>- высокая степень риска развития пролежней</t>
  </si>
  <si>
    <t>Дата:</t>
  </si>
  <si>
    <t>Медицинская сестра</t>
  </si>
  <si>
    <t>фамилия имя отчество / регион</t>
  </si>
  <si>
    <t>Шкала факторов риска образования пролежней Меддлей</t>
  </si>
  <si>
    <t>1. Активность – подвижность</t>
  </si>
  <si>
    <t>&gt; Передвижение без посторонней помощи   [0 баллов]</t>
  </si>
  <si>
    <t>&gt; Передвижение с посторонней помощью   [1 балла]</t>
  </si>
  <si>
    <t>&gt; Коляска (более 12 ч)   [4 балла]</t>
  </si>
  <si>
    <t>&gt; Постель (более 12 ч)   [6 баллов]</t>
  </si>
  <si>
    <t>2. Состояние кожи</t>
  </si>
  <si>
    <t>Здоровая (чистая и влажная) [0 баллов]</t>
  </si>
  <si>
    <t>Шелушение или ссадины [2 балла]</t>
  </si>
  <si>
    <t>Снижение тургора, сухая кожа [4 балла]</t>
  </si>
  <si>
    <t>Отек и/или покраснение [6 баллов]</t>
  </si>
  <si>
    <t>Появление пролежня [6 баллов]</t>
  </si>
  <si>
    <t>3. Сопутствующие заболевания</t>
  </si>
  <si>
    <t>&gt; Отсутствие  [0 баллов]</t>
  </si>
  <si>
    <t>&gt; Хронические заболевания со стабильным статусом  [1 балл]</t>
  </si>
  <si>
    <t>&gt; Острые и хронические заболевания с нестабильным статусом  [2 балла]</t>
  </si>
  <si>
    <t>&gt; Терминальные или тяжелые [3 балла]</t>
  </si>
  <si>
    <t>4. Подвижность – объем движений</t>
  </si>
  <si>
    <t>&gt; Полный произвольный объем движений [0 баллов]</t>
  </si>
  <si>
    <t>&gt; Движения с ограниченной помощью [2 балла]</t>
  </si>
  <si>
    <t>&gt; Движения только с посторонней помощью [4 балла]</t>
  </si>
  <si>
    <t>&gt; Обездвиженность [6 баллов]</t>
  </si>
  <si>
    <t>5. Уровень сознания (выполнение команд)</t>
  </si>
  <si>
    <t>&gt; Настороженность  [0 баллов]</t>
  </si>
  <si>
    <r>
      <t xml:space="preserve">&gt; Апатичное состояние/спутанное сознание </t>
    </r>
    <r>
      <rPr>
        <b/>
        <sz val="16"/>
        <rFont val="Times New Roman"/>
        <family val="1"/>
        <charset val="1"/>
      </rPr>
      <t xml:space="preserve"> </t>
    </r>
    <r>
      <rPr>
        <sz val="16"/>
        <rFont val="Times New Roman"/>
        <family val="1"/>
        <charset val="1"/>
      </rPr>
      <t>[1 балл]</t>
    </r>
  </si>
  <si>
    <t>&gt; Полукоматозное состояние (наличие ответа на раздражение)  [2 балла]</t>
  </si>
  <si>
    <t>&gt; Коматозное состояние (отсутствие ответа на раздражение)  [3 балла]</t>
  </si>
  <si>
    <t>6. Уровень питания</t>
  </si>
  <si>
    <t>&gt; Посредственный (недостаточное потребление для поддержания массы тела) [1 балл]</t>
  </si>
  <si>
    <t>&gt; Очень плохой (неспособность самостоятельно есть или отказ от пищи; истощение) [3 балла]</t>
  </si>
  <si>
    <t>7. Недержание мочи</t>
  </si>
  <si>
    <t>&gt; Нет или катетеризация [0 баллов]</t>
  </si>
  <si>
    <t>&gt; Редко (меньше 2 раз за 24 ч) [1 балл]</t>
  </si>
  <si>
    <t>&gt; Обычно (больше 2 раз за 24 ч) [2 балла]</t>
  </si>
  <si>
    <t>&gt; Постоянно (без контроля) [3 балла]</t>
  </si>
  <si>
    <t>8. Недержание кала</t>
  </si>
  <si>
    <t>&gt; Отсутствие [0 баллов]</t>
  </si>
  <si>
    <t>&gt; Редко (оформленный стул) [1 балл]</t>
  </si>
  <si>
    <t>&gt; Обычно (с полуоформленным стулом) [2 балла]</t>
  </si>
  <si>
    <t>9. Боль</t>
  </si>
  <si>
    <t>&gt; Нет [0 баллов]</t>
  </si>
  <si>
    <t>&gt; Слабая [1 балл]</t>
  </si>
  <si>
    <t>&gt; Периодическая [2 балла]</t>
  </si>
  <si>
    <t>&gt; Сильная [3 балла]</t>
  </si>
  <si>
    <t>&gt; Передвижение без посторонней помощи [0 баллов]</t>
  </si>
  <si>
    <t>&gt; Передвижение с посторонней помощью [1 балла]</t>
  </si>
  <si>
    <t>&gt; Коляска (более 12 ч) [4 балла]</t>
  </si>
  <si>
    <t>&gt; Постель (более 12 ч) [6 баллов]</t>
  </si>
  <si>
    <t>- низкий риск развития пролежней</t>
  </si>
  <si>
    <t>- средний риск развития пролежней;</t>
  </si>
  <si>
    <t xml:space="preserve"> - высокий риск развития пролежней;</t>
  </si>
  <si>
    <t>Оценка степени тяжести пролежней</t>
  </si>
  <si>
    <t>1. Локализация</t>
  </si>
  <si>
    <t>Затылок</t>
  </si>
  <si>
    <t>Лопатки</t>
  </si>
  <si>
    <t>Локти</t>
  </si>
  <si>
    <t>Крестец</t>
  </si>
  <si>
    <t>Большой вертел бедренной кости</t>
  </si>
  <si>
    <t>Внутренние поверхности коленных суставов</t>
  </si>
  <si>
    <t>Лодыжки</t>
  </si>
  <si>
    <t>Пятки</t>
  </si>
  <si>
    <t>Иная локализация (указать):</t>
  </si>
  <si>
    <r>
      <t>2. О</t>
    </r>
    <r>
      <rPr>
        <b/>
        <i/>
        <sz val="18"/>
        <rFont val="Arial"/>
        <family val="2"/>
        <charset val="204"/>
      </rPr>
      <t>краска кожных покровов</t>
    </r>
  </si>
  <si>
    <t>&gt; Глубина поражения</t>
  </si>
  <si>
    <t>&gt; Размер поражения</t>
  </si>
  <si>
    <t>6. Отечность краев раны</t>
  </si>
  <si>
    <t>(в которой могут быть видны сухожилия и/или костные образования)</t>
  </si>
  <si>
    <t>ЗАКЛЮЧЕНИЕ</t>
  </si>
  <si>
    <t>Выберите из раскрывающегося списка</t>
  </si>
  <si>
    <t xml:space="preserve">&gt; Пролежень первой стадии </t>
  </si>
  <si>
    <t xml:space="preserve">&gt; Пролежень второй стадии </t>
  </si>
  <si>
    <t xml:space="preserve">&gt; Пролежень третьей стадии </t>
  </si>
  <si>
    <t xml:space="preserve">&gt; Пролежень четвертой стадии </t>
  </si>
  <si>
    <t>ЛИСТ НАБЛЮДЕНИЯ ЗА ПОТОЯННЫМ ВЕНОЗНЫМ КАТЕТЕРОМ</t>
  </si>
  <si>
    <t>Дата рождения</t>
  </si>
  <si>
    <t xml:space="preserve">Постановка катетера: </t>
  </si>
  <si>
    <t xml:space="preserve">дата </t>
  </si>
  <si>
    <t>время</t>
  </si>
  <si>
    <t xml:space="preserve">Размер периферического катетера </t>
  </si>
  <si>
    <t>Место установки периферического катетера:</t>
  </si>
  <si>
    <t>выберите из раскрывающегося списка</t>
  </si>
  <si>
    <t>Вены кисти</t>
  </si>
  <si>
    <t>Вены предплечья</t>
  </si>
  <si>
    <t>Вены в области локтевого сгиба</t>
  </si>
  <si>
    <t>Вены плеча</t>
  </si>
  <si>
    <t>Вены нижних конечностей</t>
  </si>
  <si>
    <t>Удаления катетера:</t>
  </si>
  <si>
    <t>Количество катетеро-дней</t>
  </si>
  <si>
    <t>Причина удаления катетера:</t>
  </si>
  <si>
    <t>Окончание инфузионной терапии</t>
  </si>
  <si>
    <t>Окклюзия катетера</t>
  </si>
  <si>
    <t>Повреждение целостности катетера</t>
  </si>
  <si>
    <t>Дислокация катетера</t>
  </si>
  <si>
    <t>Экстравазация</t>
  </si>
  <si>
    <t>Признаки локального воспаления в месте введения катетера</t>
  </si>
  <si>
    <t>Системные признаки инфицирования катетера</t>
  </si>
  <si>
    <t>Другое</t>
  </si>
  <si>
    <t>Процедура</t>
  </si>
  <si>
    <t>Оценка места венепункции по Шкале флебитов (отметить)</t>
  </si>
  <si>
    <t>Шкала флебитов</t>
  </si>
  <si>
    <t>Боль и симптоматика отсутствуют</t>
  </si>
  <si>
    <t>Боль/покраснение вокруг места ввода катетер</t>
  </si>
  <si>
    <t xml:space="preserve">Боль, отечность, покраснение.
Вена пальпируется в виде плотного тяжа </t>
  </si>
  <si>
    <t>Боль, отечность, уплотнение, покраснение.
Вена пальпируется в виде плотного тяжа более 3 см.
Нагноение</t>
  </si>
  <si>
    <t>Боль, отечность, уплотнение, покраснение.
Вена пальпируется в виде плотного тяжа более 3 см.
Нагноение.
Повреждение тканей</t>
  </si>
  <si>
    <t>Шкала инфильтрации</t>
  </si>
  <si>
    <t>– бледная, холодная на ощупь кожа;
– отек &lt; 2,5 см в любом направлении от места установки катетера;
– возможна болезненность</t>
  </si>
  <si>
    <t>– бледная, холодная на ощупь кожа;
– отек от 2,5 см до 15 см в любом направлении от места установки катетера;
– возможна болезненность</t>
  </si>
  <si>
    <t>– бледная, полупрозрачная, холодная на ощупь кожа;
– обширный отек &gt; 15 см в любом направлении от места установки катетера;
– жалобы на легкую или умеренную болезненность;
– возможно снижение чувствительности</t>
  </si>
  <si>
    <t>Характер отделяемого</t>
  </si>
  <si>
    <t xml:space="preserve">Нет </t>
  </si>
  <si>
    <t>Да</t>
  </si>
  <si>
    <t>Промывание катетера
(указать время)</t>
  </si>
  <si>
    <t xml:space="preserve">Комментарии </t>
  </si>
  <si>
    <t>– симптоматика отсутствует</t>
  </si>
  <si>
    <r>
      <t xml:space="preserve">Замена повязки 
</t>
    </r>
    <r>
      <rPr>
        <b/>
        <i/>
        <sz val="14"/>
        <rFont val="Times New Roman"/>
        <family val="1"/>
        <charset val="204"/>
      </rPr>
      <t>(выберите из раскрывающегося списка)</t>
    </r>
  </si>
  <si>
    <r>
      <t xml:space="preserve">Взят посев:
</t>
    </r>
    <r>
      <rPr>
        <b/>
        <i/>
        <sz val="14"/>
        <rFont val="Times New Roman"/>
        <family val="1"/>
        <charset val="204"/>
      </rPr>
      <t>(выберите из раскрывающегося списка)</t>
    </r>
  </si>
  <si>
    <t>Оценка места по шкале инфильтрации (отметить)</t>
  </si>
  <si>
    <t>&gt; бледно-розовая</t>
  </si>
  <si>
    <t>&gt; цианотичная</t>
  </si>
  <si>
    <t>&gt; геперемированная</t>
  </si>
  <si>
    <t xml:space="preserve">&gt; бледная </t>
  </si>
  <si>
    <t>4. Глубина и размер поражения</t>
  </si>
  <si>
    <t>иное (указать)</t>
  </si>
  <si>
    <t>&gt; синюшно-красного цвета</t>
  </si>
  <si>
    <t>&gt; иное (указать)</t>
  </si>
  <si>
    <t>кожные покровы не нарушены</t>
  </si>
  <si>
    <t>поверхностное (неглубокое) нарушение целостности кожных покровов</t>
  </si>
  <si>
    <t>разрушение (некроз) кожных покровов вплоть до мышечного слоя с проникновением в мышцу</t>
  </si>
  <si>
    <t>поражение (некроз) всех мягких тканей</t>
  </si>
  <si>
    <t>5. Наличие и характер отделяемой жидкости</t>
  </si>
  <si>
    <t>7. Наличие полости</t>
  </si>
  <si>
    <t>&gt; отсутствует</t>
  </si>
  <si>
    <t xml:space="preserve">&gt; полость, в которой видны сухожилия </t>
  </si>
  <si>
    <t>&gt; полость, в которой видны костные образования</t>
  </si>
  <si>
    <t>&gt; полость, в которой видны сухожилия и костные образования</t>
  </si>
  <si>
    <t>3. Наличие запаха и боли</t>
  </si>
  <si>
    <t xml:space="preserve"> x </t>
  </si>
  <si>
    <t xml:space="preserve"> см</t>
  </si>
  <si>
    <t xml:space="preserve">Сторона поражения </t>
  </si>
  <si>
    <t>слева</t>
  </si>
  <si>
    <t xml:space="preserve">справа </t>
  </si>
  <si>
    <t>\</t>
  </si>
  <si>
    <t xml:space="preserve"> &lt; (выберите из раскрывющегося списка (при необходимости))</t>
  </si>
  <si>
    <t>(Диабетическая невропатия, множественный склероз, инсульт, апоплексия, 
моторная / сенсорная параплегия)</t>
  </si>
  <si>
    <t>&gt; от 50 до 64 лет [2 балла]</t>
  </si>
  <si>
    <t>&gt; от 75 до 81 лет [4 балла]</t>
  </si>
  <si>
    <t>&gt; Мужской  [1 балл]</t>
  </si>
  <si>
    <t>разрушение (некроз) кожных покровов вплоть до мышечного слоя</t>
  </si>
  <si>
    <t>- высокий риск развития пролежней</t>
  </si>
  <si>
    <t>- средний риск развития пролежней</t>
  </si>
  <si>
    <t>Шкала факторов риска образования пролежней Ватерлоу</t>
  </si>
  <si>
    <t>&gt; от 82 и более  [5 баллов]</t>
  </si>
  <si>
    <t>Ортопедическое – ниже пояса, позвоночник [5 баллов]</t>
  </si>
  <si>
    <t>Оперативное вмешательство (более 2 ч) [5 баллов]</t>
  </si>
  <si>
    <t>&gt; Хороший (ест / пьет / или назогастральное питание) [0 баллов]</t>
  </si>
  <si>
    <t>&gt; Плохой (ест / пьет очень мало) [2 балла]</t>
  </si>
  <si>
    <r>
      <t xml:space="preserve">– бледная, полупрозрачная, натянута кожа;
– кожа синюшная и отечная, наблюдается экссудация;
– обширный отек &gt; 15 см в любом направлении от места установки катетера; после нажатия пальцем на место отека сохраняется вдавление;
– нарушение кровообращения, жалобы на умеренную или сильную боль;
– степень 4 ставится при инфильтрации </t>
    </r>
    <r>
      <rPr>
        <sz val="22"/>
        <rFont val="Times New Roman"/>
        <family val="1"/>
        <charset val="204"/>
      </rPr>
      <t>любым количеством препаратов крови/препаратов с раздражающим или кожно-нарывными свойствами</t>
    </r>
  </si>
  <si>
    <t>Фамилия и подпись медицинской сестры</t>
  </si>
  <si>
    <t>Отсутствуют [0 балл]</t>
  </si>
  <si>
    <t>Указанные факторы риска отсутсвуют [0 баллов]</t>
  </si>
  <si>
    <t>Не применяет вышеуказанные группы препаратов [0 баллов]</t>
  </si>
  <si>
    <t>Согласовано с врачом _________ / _____________________ /</t>
  </si>
</sst>
</file>

<file path=xl/styles.xml><?xml version="1.0" encoding="utf-8"?>
<styleSheet xmlns="http://schemas.openxmlformats.org/spreadsheetml/2006/main">
  <numFmts count="4">
    <numFmt numFmtId="164" formatCode="dddd&quot;, &quot;mmmm\ dd&quot;, &quot;yyyy"/>
    <numFmt numFmtId="165" formatCode="dd/mm/yy;@"/>
    <numFmt numFmtId="166" formatCode="[$-F800]dddd\,\ mmmm\ dd\,\ yyyy"/>
    <numFmt numFmtId="167" formatCode="h:mm;@"/>
  </numFmts>
  <fonts count="130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10"/>
      <name val="Times New Roman"/>
      <family val="1"/>
      <charset val="204"/>
    </font>
    <font>
      <b/>
      <i/>
      <sz val="14"/>
      <color indexed="8"/>
      <name val="Bookman Old Style"/>
      <family val="1"/>
      <charset val="204"/>
    </font>
    <font>
      <b/>
      <i/>
      <sz val="16"/>
      <color indexed="12"/>
      <name val="Monotype Corsiva"/>
      <family val="4"/>
      <charset val="204"/>
    </font>
    <font>
      <b/>
      <sz val="16"/>
      <color indexed="12"/>
      <name val="Monotype Corsiva"/>
      <family val="4"/>
      <charset val="204"/>
    </font>
    <font>
      <sz val="10"/>
      <color indexed="8"/>
      <name val="Calibri"/>
      <family val="2"/>
      <charset val="204"/>
    </font>
    <font>
      <b/>
      <sz val="16"/>
      <color indexed="8"/>
      <name val="Bookman Old Style"/>
      <family val="1"/>
      <charset val="204"/>
    </font>
    <font>
      <i/>
      <sz val="14"/>
      <color indexed="8"/>
      <name val="Bookman Old Style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12"/>
      <name val="Monotype Corsiva"/>
      <family val="4"/>
      <charset val="204"/>
    </font>
    <font>
      <b/>
      <sz val="14"/>
      <color indexed="12"/>
      <name val="Monotype Corsiva"/>
      <family val="4"/>
      <charset val="204"/>
    </font>
    <font>
      <b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sz val="12"/>
      <color indexed="12"/>
      <name val="Monotype Corsiva"/>
      <family val="4"/>
      <charset val="204"/>
    </font>
    <font>
      <b/>
      <sz val="8"/>
      <color indexed="12"/>
      <name val="Times New Roman"/>
      <family val="1"/>
      <charset val="204"/>
    </font>
    <font>
      <i/>
      <sz val="14"/>
      <color indexed="12"/>
      <name val="Monotype Corsiva"/>
      <family val="4"/>
      <charset val="204"/>
    </font>
    <font>
      <i/>
      <sz val="12"/>
      <color indexed="12"/>
      <name val="Monotype Corsiva"/>
      <family val="4"/>
      <charset val="204"/>
    </font>
    <font>
      <i/>
      <sz val="11"/>
      <color indexed="12"/>
      <name val="Monotype Corsiva"/>
      <family val="4"/>
      <charset val="204"/>
    </font>
    <font>
      <b/>
      <sz val="14"/>
      <color indexed="12"/>
      <name val="Times New Roman"/>
      <family val="1"/>
      <charset val="204"/>
    </font>
    <font>
      <i/>
      <sz val="11"/>
      <color indexed="12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i/>
      <sz val="14"/>
      <color indexed="12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12"/>
      <name val="Times New Roman"/>
      <family val="1"/>
      <charset val="204"/>
    </font>
    <font>
      <sz val="5"/>
      <color indexed="8"/>
      <name val="Times New Roman"/>
      <family val="1"/>
      <charset val="204"/>
    </font>
    <font>
      <vertAlign val="superscript"/>
      <sz val="14"/>
      <color indexed="8"/>
      <name val="Times New Roman"/>
      <family val="1"/>
      <charset val="204"/>
    </font>
    <font>
      <sz val="5"/>
      <color indexed="12"/>
      <name val="Times New Roman"/>
      <family val="1"/>
      <charset val="204"/>
    </font>
    <font>
      <vertAlign val="subscript"/>
      <sz val="14"/>
      <color indexed="8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8"/>
      <name val="Bookman Old Style"/>
      <family val="1"/>
      <charset val="1"/>
    </font>
    <font>
      <b/>
      <i/>
      <sz val="18"/>
      <color indexed="8"/>
      <name val="Times New Roman"/>
      <family val="1"/>
      <charset val="204"/>
    </font>
    <font>
      <b/>
      <i/>
      <sz val="20"/>
      <color indexed="12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8"/>
      <name val="Arial"/>
      <family val="2"/>
      <charset val="1"/>
    </font>
    <font>
      <b/>
      <i/>
      <sz val="18"/>
      <name val="Arial"/>
      <family val="2"/>
      <charset val="1"/>
    </font>
    <font>
      <b/>
      <i/>
      <sz val="18"/>
      <name val="Arial"/>
      <family val="2"/>
      <charset val="204"/>
    </font>
    <font>
      <b/>
      <i/>
      <sz val="18"/>
      <color indexed="10"/>
      <name val="Arial"/>
      <family val="2"/>
      <charset val="1"/>
    </font>
    <font>
      <b/>
      <i/>
      <sz val="10"/>
      <name val="Times New Roman"/>
      <family val="1"/>
      <charset val="1"/>
    </font>
    <font>
      <b/>
      <i/>
      <sz val="16"/>
      <name val="Times New Roman"/>
      <family val="1"/>
      <charset val="1"/>
    </font>
    <font>
      <b/>
      <i/>
      <sz val="18"/>
      <color indexed="39"/>
      <name val="Times New Roman"/>
      <family val="1"/>
      <charset val="1"/>
    </font>
    <font>
      <sz val="10"/>
      <name val="Times New Roman"/>
      <family val="1"/>
      <charset val="1"/>
    </font>
    <font>
      <sz val="12"/>
      <name val="Arial"/>
      <family val="1"/>
      <charset val="1"/>
    </font>
    <font>
      <sz val="16"/>
      <name val="Times New Roman"/>
      <family val="1"/>
      <charset val="1"/>
    </font>
    <font>
      <b/>
      <i/>
      <sz val="18"/>
      <color indexed="42"/>
      <name val="Arial"/>
      <family val="2"/>
      <charset val="1"/>
    </font>
    <font>
      <b/>
      <sz val="18"/>
      <color indexed="39"/>
      <name val="Times New Roman"/>
      <family val="1"/>
      <charset val="1"/>
    </font>
    <font>
      <sz val="18"/>
      <name val="Times New Roman"/>
      <family val="1"/>
      <charset val="1"/>
    </font>
    <font>
      <sz val="18"/>
      <name val="Arial"/>
      <family val="2"/>
      <charset val="204"/>
    </font>
    <font>
      <b/>
      <i/>
      <sz val="10"/>
      <color indexed="39"/>
      <name val="Times New Roman"/>
      <family val="1"/>
      <charset val="1"/>
    </font>
    <font>
      <b/>
      <i/>
      <sz val="18"/>
      <color indexed="12"/>
      <name val="Times New Roman"/>
      <family val="1"/>
      <charset val="1"/>
    </font>
    <font>
      <b/>
      <i/>
      <sz val="10"/>
      <color indexed="12"/>
      <name val="Times New Roman"/>
      <family val="1"/>
      <charset val="1"/>
    </font>
    <font>
      <b/>
      <i/>
      <sz val="18"/>
      <name val="Times New Roman"/>
      <family val="1"/>
      <charset val="1"/>
    </font>
    <font>
      <b/>
      <sz val="18"/>
      <color indexed="53"/>
      <name val="Arial"/>
      <family val="2"/>
      <charset val="1"/>
    </font>
    <font>
      <b/>
      <i/>
      <sz val="16"/>
      <color indexed="8"/>
      <name val="Times New Roman"/>
      <family val="1"/>
      <charset val="204"/>
    </font>
    <font>
      <b/>
      <sz val="28"/>
      <color indexed="12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i/>
      <sz val="20"/>
      <color indexed="8"/>
      <name val="Times New Roman"/>
      <family val="1"/>
      <charset val="204"/>
    </font>
    <font>
      <sz val="20"/>
      <color indexed="8"/>
      <name val="Times New Roman"/>
      <family val="1"/>
      <charset val="204"/>
    </font>
    <font>
      <b/>
      <i/>
      <sz val="18"/>
      <color indexed="12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color indexed="42"/>
      <name val="Arial"/>
      <family val="2"/>
      <charset val="204"/>
    </font>
    <font>
      <sz val="14"/>
      <color indexed="42"/>
      <name val="Times New Roman"/>
      <family val="1"/>
      <charset val="204"/>
    </font>
    <font>
      <b/>
      <sz val="14"/>
      <color indexed="42"/>
      <name val="Times New Roman"/>
      <family val="1"/>
      <charset val="204"/>
    </font>
    <font>
      <sz val="10"/>
      <color indexed="42"/>
      <name val="Times New Roman"/>
      <family val="1"/>
      <charset val="1"/>
    </font>
    <font>
      <b/>
      <sz val="18"/>
      <name val="Times New Roman"/>
      <family val="1"/>
      <charset val="1"/>
    </font>
    <font>
      <b/>
      <sz val="16"/>
      <name val="Times New Roman"/>
      <family val="1"/>
      <charset val="1"/>
    </font>
    <font>
      <b/>
      <sz val="22"/>
      <name val="Bookman Old Style"/>
      <family val="1"/>
      <charset val="1"/>
    </font>
    <font>
      <i/>
      <sz val="18"/>
      <name val="Arial"/>
      <family val="2"/>
      <charset val="1"/>
    </font>
    <font>
      <b/>
      <sz val="24"/>
      <name val="Bookman Old Style"/>
      <family val="1"/>
      <charset val="1"/>
    </font>
    <font>
      <b/>
      <i/>
      <sz val="26"/>
      <color indexed="8"/>
      <name val="Times New Roman"/>
      <family val="1"/>
      <charset val="1"/>
    </font>
    <font>
      <sz val="20"/>
      <color indexed="8"/>
      <name val="Times New Roman"/>
      <family val="1"/>
      <charset val="1"/>
    </font>
    <font>
      <i/>
      <sz val="22"/>
      <color indexed="8"/>
      <name val="Times New Roman"/>
      <family val="1"/>
      <charset val="1"/>
    </font>
    <font>
      <b/>
      <i/>
      <sz val="18"/>
      <color indexed="8"/>
      <name val="Times New Roman"/>
      <family val="1"/>
      <charset val="1"/>
    </font>
    <font>
      <sz val="18"/>
      <color indexed="8"/>
      <name val="Times New Roman"/>
      <family val="1"/>
      <charset val="1"/>
    </font>
    <font>
      <i/>
      <sz val="18"/>
      <color indexed="8"/>
      <name val="Times New Roman"/>
      <family val="1"/>
      <charset val="1"/>
    </font>
    <font>
      <sz val="22"/>
      <name val="Arial"/>
      <family val="2"/>
      <charset val="204"/>
    </font>
    <font>
      <b/>
      <sz val="22"/>
      <color indexed="42"/>
      <name val="Times New Roman"/>
      <family val="1"/>
      <charset val="204"/>
    </font>
    <font>
      <i/>
      <sz val="22"/>
      <name val="Times New Roman"/>
      <family val="1"/>
      <charset val="1"/>
    </font>
    <font>
      <sz val="22"/>
      <color indexed="8"/>
      <name val="Times New Roman"/>
      <family val="1"/>
      <charset val="1"/>
    </font>
    <font>
      <b/>
      <i/>
      <sz val="22"/>
      <color indexed="12"/>
      <name val="Times New Roman"/>
      <family val="1"/>
      <charset val="1"/>
    </font>
    <font>
      <i/>
      <sz val="22"/>
      <name val="Arial"/>
      <family val="2"/>
      <charset val="204"/>
    </font>
    <font>
      <b/>
      <i/>
      <sz val="22"/>
      <color indexed="42"/>
      <name val="Times New Roman"/>
      <family val="1"/>
      <charset val="204"/>
    </font>
    <font>
      <b/>
      <i/>
      <sz val="22"/>
      <name val="Times New Roman"/>
      <family val="1"/>
      <charset val="1"/>
    </font>
    <font>
      <sz val="22"/>
      <name val="Times New Roman"/>
      <family val="1"/>
      <charset val="1"/>
    </font>
    <font>
      <b/>
      <sz val="22"/>
      <color indexed="42"/>
      <name val="Times New Roman"/>
      <family val="1"/>
      <charset val="1"/>
    </font>
    <font>
      <b/>
      <sz val="22"/>
      <color indexed="8"/>
      <name val="Times New Roman"/>
      <family val="1"/>
      <charset val="1"/>
    </font>
    <font>
      <b/>
      <sz val="22"/>
      <name val="Times New Roman"/>
      <family val="1"/>
      <charset val="1"/>
    </font>
    <font>
      <b/>
      <sz val="26"/>
      <name val="Times New Roman"/>
      <family val="1"/>
      <charset val="1"/>
    </font>
    <font>
      <b/>
      <sz val="26"/>
      <color indexed="8"/>
      <name val="Times New Roman"/>
      <family val="1"/>
      <charset val="1"/>
    </font>
    <font>
      <b/>
      <sz val="24"/>
      <color indexed="8"/>
      <name val="Times New Roman"/>
      <family val="1"/>
      <charset val="1"/>
    </font>
    <font>
      <sz val="22"/>
      <name val="Times New Roman"/>
      <family val="1"/>
      <charset val="204"/>
    </font>
    <font>
      <sz val="22"/>
      <color indexed="42"/>
      <name val="Times New Roman"/>
      <family val="1"/>
      <charset val="1"/>
    </font>
    <font>
      <b/>
      <i/>
      <sz val="20"/>
      <color rgb="FF0000FF"/>
      <name val="Times New Roman"/>
      <family val="1"/>
      <charset val="204"/>
    </font>
    <font>
      <b/>
      <i/>
      <sz val="22"/>
      <color rgb="FF0000FF"/>
      <name val="Times New Roman"/>
      <family val="1"/>
      <charset val="204"/>
    </font>
    <font>
      <b/>
      <sz val="2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8"/>
      <name val="Arial"/>
      <family val="2"/>
    </font>
    <font>
      <b/>
      <i/>
      <sz val="18"/>
      <color rgb="FF0000FF"/>
      <name val="Times New Roman"/>
      <family val="1"/>
      <charset val="204"/>
    </font>
    <font>
      <sz val="18"/>
      <name val="Times New Roman"/>
      <family val="1"/>
    </font>
    <font>
      <b/>
      <i/>
      <sz val="18"/>
      <color rgb="FF0000FF"/>
      <name val="Times New Roman"/>
      <family val="1"/>
    </font>
    <font>
      <b/>
      <sz val="18"/>
      <color rgb="FF0000FF"/>
      <name val="Times New Roman"/>
      <family val="1"/>
    </font>
    <font>
      <sz val="18"/>
      <color rgb="FF0000FF"/>
      <name val="Times New Roman"/>
      <family val="1"/>
    </font>
    <font>
      <b/>
      <i/>
      <sz val="18"/>
      <color indexed="8"/>
      <name val="Times New Roman"/>
      <family val="1"/>
    </font>
    <font>
      <sz val="18"/>
      <color indexed="8"/>
      <name val="Times New Roman"/>
      <family val="1"/>
    </font>
    <font>
      <sz val="10"/>
      <color rgb="FF00FF99"/>
      <name val="Arial"/>
      <family val="2"/>
      <charset val="204"/>
    </font>
    <font>
      <sz val="1"/>
      <color rgb="FF00FF99"/>
      <name val="Arial"/>
      <family val="2"/>
      <charset val="204"/>
    </font>
    <font>
      <b/>
      <i/>
      <sz val="18"/>
      <name val="Times New Roman"/>
      <family val="1"/>
      <charset val="204"/>
    </font>
    <font>
      <sz val="14"/>
      <color rgb="FF00FF99"/>
      <name val="Times New Roman"/>
      <family val="1"/>
      <charset val="204"/>
    </font>
    <font>
      <sz val="10"/>
      <color rgb="FF00FF99"/>
      <name val="Times New Roman"/>
      <family val="1"/>
      <charset val="204"/>
    </font>
    <font>
      <b/>
      <i/>
      <sz val="18"/>
      <color rgb="FF00FF99"/>
      <name val="Arial"/>
      <family val="2"/>
      <charset val="204"/>
    </font>
    <font>
      <b/>
      <i/>
      <sz val="10"/>
      <color rgb="FF00FF99"/>
      <name val="Times New Roman"/>
      <family val="1"/>
      <charset val="204"/>
    </font>
    <font>
      <sz val="16"/>
      <color rgb="FF00FF99"/>
      <name val="Times New Roman"/>
      <family val="1"/>
      <charset val="204"/>
    </font>
    <font>
      <sz val="18"/>
      <color rgb="FF00FF99"/>
      <name val="Times New Roman"/>
      <family val="1"/>
      <charset val="204"/>
    </font>
    <font>
      <sz val="1"/>
      <color rgb="FF00FF99"/>
      <name val="Times New Roman"/>
      <family val="1"/>
      <charset val="204"/>
    </font>
    <font>
      <b/>
      <sz val="1"/>
      <color rgb="FF00FF99"/>
      <name val="Times New Roman"/>
      <family val="1"/>
      <charset val="204"/>
    </font>
    <font>
      <b/>
      <i/>
      <sz val="1"/>
      <color rgb="FF00FF99"/>
      <name val="Arial"/>
      <family val="2"/>
      <charset val="204"/>
    </font>
    <font>
      <b/>
      <i/>
      <sz val="1"/>
      <color rgb="FF00FF99"/>
      <name val="Times New Roman"/>
      <family val="1"/>
      <charset val="204"/>
    </font>
    <font>
      <b/>
      <i/>
      <sz val="18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i/>
      <sz val="18"/>
      <color indexed="8"/>
      <name val="Times New Roman"/>
      <family val="1"/>
    </font>
    <font>
      <b/>
      <i/>
      <sz val="26"/>
      <name val="Times New Roman"/>
      <family val="1"/>
      <charset val="1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11"/>
        <bgColor indexed="57"/>
      </patternFill>
    </fill>
    <fill>
      <patternFill patternType="solid">
        <fgColor indexed="42"/>
        <bgColor indexed="49"/>
      </patternFill>
    </fill>
    <fill>
      <patternFill patternType="solid">
        <fgColor indexed="9"/>
        <bgColor indexed="26"/>
      </patternFill>
    </fill>
    <fill>
      <patternFill patternType="solid">
        <fgColor indexed="49"/>
        <bgColor indexed="42"/>
      </patternFill>
    </fill>
    <fill>
      <patternFill patternType="solid">
        <fgColor indexed="43"/>
        <bgColor indexed="26"/>
      </patternFill>
    </fill>
    <fill>
      <patternFill patternType="solid">
        <fgColor theme="9" tint="0.79998168889431442"/>
        <bgColor indexed="42"/>
      </patternFill>
    </fill>
    <fill>
      <patternFill patternType="solid">
        <fgColor theme="9" tint="0.39997558519241921"/>
        <bgColor indexed="57"/>
      </patternFill>
    </fill>
    <fill>
      <patternFill patternType="solid">
        <fgColor theme="9" tint="0.59999389629810485"/>
        <bgColor indexed="42"/>
      </patternFill>
    </fill>
    <fill>
      <patternFill patternType="solid">
        <fgColor theme="0"/>
        <bgColor indexed="49"/>
      </patternFill>
    </fill>
  </fills>
  <borders count="81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n">
        <color indexed="8"/>
      </right>
      <top/>
      <bottom style="thick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double">
        <color indexed="8"/>
      </top>
      <bottom/>
      <diagonal/>
    </border>
    <border>
      <left style="hair">
        <color indexed="8"/>
      </left>
      <right/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double">
        <color indexed="8"/>
      </top>
      <bottom style="double">
        <color indexed="8"/>
      </bottom>
      <diagonal/>
    </border>
    <border>
      <left style="hair">
        <color indexed="8"/>
      </left>
      <right style="hair">
        <color indexed="8"/>
      </right>
      <top style="double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double">
        <color indexed="8"/>
      </left>
      <right style="hair">
        <color indexed="8"/>
      </right>
      <top style="double">
        <color indexed="8"/>
      </top>
      <bottom style="double">
        <color indexed="8"/>
      </bottom>
      <diagonal/>
    </border>
    <border>
      <left style="hair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</borders>
  <cellStyleXfs count="2">
    <xf numFmtId="0" fontId="0" fillId="0" borderId="0"/>
    <xf numFmtId="0" fontId="1" fillId="0" borderId="0"/>
  </cellStyleXfs>
  <cellXfs count="450">
    <xf numFmtId="0" fontId="0" fillId="0" borderId="0" xfId="0"/>
    <xf numFmtId="0" fontId="1" fillId="0" borderId="0" xfId="1"/>
    <xf numFmtId="0" fontId="5" fillId="0" borderId="1" xfId="1" applyFont="1" applyFill="1" applyBorder="1" applyAlignment="1">
      <alignment horizontal="center"/>
    </xf>
    <xf numFmtId="0" fontId="1" fillId="0" borderId="0" xfId="1" applyAlignment="1">
      <alignment vertical="top"/>
    </xf>
    <xf numFmtId="0" fontId="6" fillId="0" borderId="0" xfId="1" applyFont="1" applyBorder="1" applyAlignment="1">
      <alignment horizontal="center" vertical="top"/>
    </xf>
    <xf numFmtId="0" fontId="8" fillId="0" borderId="0" xfId="1" applyFont="1" applyAlignment="1">
      <alignment horizontal="center"/>
    </xf>
    <xf numFmtId="0" fontId="9" fillId="0" borderId="0" xfId="1" applyFont="1" applyAlignment="1">
      <alignment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horizontal="center" wrapText="1"/>
    </xf>
    <xf numFmtId="0" fontId="13" fillId="0" borderId="0" xfId="1" applyFont="1" applyBorder="1" applyAlignment="1">
      <alignment horizontal="center" vertical="center" wrapText="1"/>
    </xf>
    <xf numFmtId="0" fontId="14" fillId="0" borderId="0" xfId="1" applyFont="1" applyFill="1" applyAlignment="1">
      <alignment vertical="center" wrapText="1"/>
    </xf>
    <xf numFmtId="0" fontId="1" fillId="0" borderId="0" xfId="1" applyFont="1"/>
    <xf numFmtId="0" fontId="15" fillId="0" borderId="0" xfId="1" applyFont="1" applyAlignment="1">
      <alignment vertical="center"/>
    </xf>
    <xf numFmtId="0" fontId="12" fillId="0" borderId="0" xfId="1" applyFont="1" applyBorder="1" applyAlignment="1">
      <alignment horizontal="left" vertical="center" wrapText="1"/>
    </xf>
    <xf numFmtId="0" fontId="12" fillId="0" borderId="0" xfId="1" applyFont="1" applyBorder="1" applyAlignment="1">
      <alignment horizontal="right" vertical="center" wrapText="1"/>
    </xf>
    <xf numFmtId="14" fontId="19" fillId="0" borderId="8" xfId="1" applyNumberFormat="1" applyFont="1" applyFill="1" applyBorder="1" applyAlignment="1">
      <alignment horizontal="center" vertical="center" wrapText="1"/>
    </xf>
    <xf numFmtId="14" fontId="19" fillId="0" borderId="9" xfId="1" applyNumberFormat="1" applyFont="1" applyFill="1" applyBorder="1" applyAlignment="1">
      <alignment horizontal="center" vertical="center" wrapText="1"/>
    </xf>
    <xf numFmtId="14" fontId="19" fillId="0" borderId="10" xfId="1" applyNumberFormat="1" applyFont="1" applyFill="1" applyBorder="1" applyAlignment="1">
      <alignment horizontal="center" vertical="center" wrapText="1"/>
    </xf>
    <xf numFmtId="14" fontId="19" fillId="0" borderId="10" xfId="1" applyNumberFormat="1" applyFont="1" applyFill="1" applyBorder="1" applyAlignment="1" applyProtection="1">
      <alignment horizontal="center" vertical="center" wrapText="1"/>
      <protection locked="0"/>
    </xf>
    <xf numFmtId="0" fontId="19" fillId="0" borderId="10" xfId="1" applyFont="1" applyFill="1" applyBorder="1" applyAlignment="1" applyProtection="1">
      <alignment horizontal="center" vertical="center" wrapText="1"/>
      <protection locked="0"/>
    </xf>
    <xf numFmtId="0" fontId="19" fillId="0" borderId="11" xfId="1" applyFont="1" applyFill="1" applyBorder="1" applyAlignment="1" applyProtection="1">
      <alignment horizontal="center" vertical="center" wrapText="1"/>
      <protection locked="0"/>
    </xf>
    <xf numFmtId="165" fontId="19" fillId="0" borderId="12" xfId="1" applyNumberFormat="1" applyFont="1" applyFill="1" applyBorder="1" applyAlignment="1">
      <alignment horizontal="center" vertical="center" wrapText="1"/>
    </xf>
    <xf numFmtId="165" fontId="19" fillId="0" borderId="13" xfId="1" applyNumberFormat="1" applyFont="1" applyFill="1" applyBorder="1" applyAlignment="1">
      <alignment horizontal="center" vertical="center" wrapText="1"/>
    </xf>
    <xf numFmtId="165" fontId="19" fillId="0" borderId="14" xfId="1" applyNumberFormat="1" applyFont="1" applyFill="1" applyBorder="1" applyAlignment="1">
      <alignment horizontal="center" vertical="center" wrapText="1"/>
    </xf>
    <xf numFmtId="0" fontId="19" fillId="0" borderId="14" xfId="1" applyFont="1" applyFill="1" applyBorder="1" applyAlignment="1">
      <alignment horizontal="center" vertical="center" wrapText="1"/>
    </xf>
    <xf numFmtId="0" fontId="19" fillId="0" borderId="14" xfId="1" applyFont="1" applyFill="1" applyBorder="1" applyAlignment="1" applyProtection="1">
      <alignment horizontal="center" vertical="center" wrapText="1"/>
      <protection locked="0"/>
    </xf>
    <xf numFmtId="0" fontId="19" fillId="0" borderId="15" xfId="1" applyFont="1" applyFill="1" applyBorder="1" applyAlignment="1" applyProtection="1">
      <alignment horizontal="center" vertical="center" wrapText="1"/>
      <protection locked="0"/>
    </xf>
    <xf numFmtId="0" fontId="16" fillId="0" borderId="16" xfId="1" applyFont="1" applyBorder="1" applyAlignment="1">
      <alignment horizontal="left" vertical="center" wrapText="1"/>
    </xf>
    <xf numFmtId="14" fontId="20" fillId="0" borderId="16" xfId="1" applyNumberFormat="1" applyFont="1" applyFill="1" applyBorder="1" applyAlignment="1">
      <alignment horizontal="center" vertical="center" wrapText="1"/>
    </xf>
    <xf numFmtId="0" fontId="20" fillId="0" borderId="16" xfId="1" applyFont="1" applyFill="1" applyBorder="1" applyAlignment="1">
      <alignment horizontal="center" vertical="center" wrapText="1"/>
    </xf>
    <xf numFmtId="0" fontId="21" fillId="0" borderId="16" xfId="1" applyFont="1" applyFill="1" applyBorder="1" applyAlignment="1">
      <alignment horizontal="center" vertical="center" shrinkToFit="1"/>
    </xf>
    <xf numFmtId="0" fontId="21" fillId="0" borderId="17" xfId="1" applyFont="1" applyFill="1" applyBorder="1" applyAlignment="1">
      <alignment horizontal="center" vertical="center" shrinkToFit="1"/>
    </xf>
    <xf numFmtId="0" fontId="21" fillId="0" borderId="18" xfId="1" applyFont="1" applyFill="1" applyBorder="1" applyAlignment="1">
      <alignment horizontal="center" vertical="center" shrinkToFit="1"/>
    </xf>
    <xf numFmtId="0" fontId="21" fillId="0" borderId="17" xfId="1" applyFont="1" applyFill="1" applyBorder="1" applyAlignment="1" applyProtection="1">
      <alignment horizontal="center" vertical="center" shrinkToFit="1"/>
      <protection locked="0"/>
    </xf>
    <xf numFmtId="0" fontId="21" fillId="0" borderId="19" xfId="1" applyFont="1" applyFill="1" applyBorder="1" applyAlignment="1" applyProtection="1">
      <alignment horizontal="center" vertical="center" shrinkToFit="1"/>
      <protection locked="0"/>
    </xf>
    <xf numFmtId="0" fontId="22" fillId="3" borderId="20" xfId="1" applyFont="1" applyFill="1" applyBorder="1" applyAlignment="1" applyProtection="1">
      <alignment horizontal="center" vertical="center" wrapText="1"/>
      <protection locked="0"/>
    </xf>
    <xf numFmtId="0" fontId="14" fillId="0" borderId="21" xfId="1" applyFont="1" applyBorder="1" applyAlignment="1">
      <alignment horizontal="left" vertical="center" wrapText="1"/>
    </xf>
    <xf numFmtId="14" fontId="20" fillId="0" borderId="21" xfId="1" applyNumberFormat="1" applyFont="1" applyFill="1" applyBorder="1" applyAlignment="1">
      <alignment horizontal="center" vertical="center" wrapText="1"/>
    </xf>
    <xf numFmtId="0" fontId="20" fillId="0" borderId="21" xfId="1" applyFont="1" applyFill="1" applyBorder="1" applyAlignment="1">
      <alignment horizontal="center" vertical="center" wrapText="1"/>
    </xf>
    <xf numFmtId="0" fontId="21" fillId="0" borderId="21" xfId="1" applyFont="1" applyFill="1" applyBorder="1" applyAlignment="1">
      <alignment horizontal="center" vertical="center" shrinkToFit="1"/>
    </xf>
    <xf numFmtId="0" fontId="21" fillId="0" borderId="4" xfId="1" applyFont="1" applyFill="1" applyBorder="1" applyAlignment="1">
      <alignment horizontal="center" vertical="center" shrinkToFit="1"/>
    </xf>
    <xf numFmtId="0" fontId="21" fillId="0" borderId="22" xfId="1" applyFont="1" applyFill="1" applyBorder="1" applyAlignment="1">
      <alignment horizontal="center" vertical="center" shrinkToFit="1"/>
    </xf>
    <xf numFmtId="0" fontId="21" fillId="0" borderId="4" xfId="1" applyFont="1" applyFill="1" applyBorder="1" applyAlignment="1" applyProtection="1">
      <alignment horizontal="center" vertical="center" shrinkToFit="1"/>
      <protection locked="0"/>
    </xf>
    <xf numFmtId="0" fontId="21" fillId="0" borderId="23" xfId="1" applyFont="1" applyFill="1" applyBorder="1" applyAlignment="1" applyProtection="1">
      <alignment horizontal="center" vertical="center" shrinkToFit="1"/>
      <protection locked="0"/>
    </xf>
    <xf numFmtId="0" fontId="22" fillId="3" borderId="24" xfId="1" applyFont="1" applyFill="1" applyBorder="1" applyAlignment="1" applyProtection="1">
      <alignment horizontal="center" vertical="center" wrapText="1"/>
      <protection locked="0"/>
    </xf>
    <xf numFmtId="0" fontId="23" fillId="0" borderId="25" xfId="1" applyFont="1" applyFill="1" applyBorder="1" applyAlignment="1">
      <alignment vertical="center" wrapText="1"/>
    </xf>
    <xf numFmtId="14" fontId="24" fillId="0" borderId="26" xfId="1" applyNumberFormat="1" applyFont="1" applyFill="1" applyBorder="1" applyAlignment="1">
      <alignment horizontal="center" vertical="center" wrapText="1"/>
    </xf>
    <xf numFmtId="14" fontId="25" fillId="0" borderId="26" xfId="1" applyNumberFormat="1" applyFont="1" applyFill="1" applyBorder="1" applyAlignment="1">
      <alignment horizontal="center" vertical="center" wrapText="1"/>
    </xf>
    <xf numFmtId="0" fontId="21" fillId="0" borderId="27" xfId="1" applyFont="1" applyFill="1" applyBorder="1" applyAlignment="1">
      <alignment horizontal="center" vertical="center" shrinkToFit="1"/>
    </xf>
    <xf numFmtId="0" fontId="21" fillId="0" borderId="28" xfId="1" applyFont="1" applyFill="1" applyBorder="1" applyAlignment="1">
      <alignment horizontal="center" vertical="center" shrinkToFit="1"/>
    </xf>
    <xf numFmtId="0" fontId="21" fillId="0" borderId="29" xfId="1" applyFont="1" applyFill="1" applyBorder="1" applyAlignment="1" applyProtection="1">
      <alignment horizontal="center" vertical="center" shrinkToFit="1"/>
      <protection locked="0"/>
    </xf>
    <xf numFmtId="0" fontId="21" fillId="0" borderId="30" xfId="1" applyFont="1" applyFill="1" applyBorder="1" applyAlignment="1" applyProtection="1">
      <alignment horizontal="center" vertical="center" shrinkToFit="1"/>
      <protection locked="0"/>
    </xf>
    <xf numFmtId="0" fontId="26" fillId="3" borderId="26" xfId="1" applyFont="1" applyFill="1" applyBorder="1" applyAlignment="1" applyProtection="1">
      <alignment horizontal="center" vertical="center" wrapText="1"/>
      <protection locked="0"/>
    </xf>
    <xf numFmtId="0" fontId="25" fillId="0" borderId="31" xfId="1" applyFont="1" applyFill="1" applyBorder="1" applyAlignment="1">
      <alignment horizontal="center" vertical="center" wrapText="1"/>
    </xf>
    <xf numFmtId="0" fontId="21" fillId="0" borderId="32" xfId="1" applyFont="1" applyFill="1" applyBorder="1" applyAlignment="1">
      <alignment horizontal="center" vertical="center" shrinkToFit="1"/>
    </xf>
    <xf numFmtId="0" fontId="21" fillId="0" borderId="33" xfId="1" applyFont="1" applyFill="1" applyBorder="1" applyAlignment="1">
      <alignment horizontal="center" vertical="center" shrinkToFit="1"/>
    </xf>
    <xf numFmtId="0" fontId="21" fillId="0" borderId="34" xfId="1" applyFont="1" applyFill="1" applyBorder="1" applyAlignment="1">
      <alignment horizontal="center" vertical="center" shrinkToFit="1"/>
    </xf>
    <xf numFmtId="0" fontId="26" fillId="3" borderId="31" xfId="1" applyFont="1" applyFill="1" applyBorder="1" applyAlignment="1" applyProtection="1">
      <alignment horizontal="center" vertical="center" wrapText="1"/>
      <protection locked="0"/>
    </xf>
    <xf numFmtId="0" fontId="23" fillId="0" borderId="24" xfId="1" applyFont="1" applyFill="1" applyBorder="1" applyAlignment="1" applyProtection="1">
      <alignment vertical="center" wrapText="1"/>
      <protection locked="0"/>
    </xf>
    <xf numFmtId="0" fontId="25" fillId="0" borderId="24" xfId="1" applyFont="1" applyFill="1" applyBorder="1" applyAlignment="1">
      <alignment horizontal="center" vertical="center" wrapText="1"/>
    </xf>
    <xf numFmtId="0" fontId="21" fillId="0" borderId="35" xfId="1" applyFont="1" applyFill="1" applyBorder="1" applyAlignment="1">
      <alignment horizontal="center" vertical="center" shrinkToFit="1"/>
    </xf>
    <xf numFmtId="0" fontId="26" fillId="3" borderId="24" xfId="1" applyFont="1" applyFill="1" applyBorder="1" applyAlignment="1" applyProtection="1">
      <alignment horizontal="center" vertical="center" wrapText="1"/>
      <protection locked="0"/>
    </xf>
    <xf numFmtId="0" fontId="23" fillId="0" borderId="24" xfId="1" applyFont="1" applyFill="1" applyBorder="1" applyAlignment="1">
      <alignment vertical="center" wrapText="1"/>
    </xf>
    <xf numFmtId="0" fontId="23" fillId="0" borderId="36" xfId="1" applyFont="1" applyFill="1" applyBorder="1" applyAlignment="1">
      <alignment vertical="center" wrapText="1"/>
    </xf>
    <xf numFmtId="0" fontId="25" fillId="0" borderId="37" xfId="1" applyFont="1" applyFill="1" applyBorder="1" applyAlignment="1">
      <alignment horizontal="center" vertical="center" wrapText="1"/>
    </xf>
    <xf numFmtId="0" fontId="21" fillId="0" borderId="34" xfId="1" applyFont="1" applyFill="1" applyBorder="1" applyAlignment="1" applyProtection="1">
      <alignment horizontal="center" vertical="center" shrinkToFit="1"/>
      <protection locked="0"/>
    </xf>
    <xf numFmtId="0" fontId="21" fillId="0" borderId="38" xfId="1" applyFont="1" applyFill="1" applyBorder="1" applyAlignment="1" applyProtection="1">
      <alignment horizontal="center" vertical="center" shrinkToFit="1"/>
      <protection locked="0"/>
    </xf>
    <xf numFmtId="0" fontId="26" fillId="3" borderId="37" xfId="1" applyFont="1" applyFill="1" applyBorder="1" applyAlignment="1" applyProtection="1">
      <alignment horizontal="center" vertical="center" wrapText="1"/>
      <protection locked="0"/>
    </xf>
    <xf numFmtId="0" fontId="23" fillId="0" borderId="24" xfId="1" applyFont="1" applyBorder="1" applyAlignment="1">
      <alignment vertical="center" wrapText="1"/>
    </xf>
    <xf numFmtId="14" fontId="25" fillId="0" borderId="31" xfId="1" applyNumberFormat="1" applyFont="1" applyFill="1" applyBorder="1" applyAlignment="1">
      <alignment horizontal="center" vertical="center" wrapText="1"/>
    </xf>
    <xf numFmtId="165" fontId="25" fillId="0" borderId="31" xfId="1" applyNumberFormat="1" applyFont="1" applyFill="1" applyBorder="1" applyAlignment="1">
      <alignment horizontal="center" vertical="center" wrapText="1"/>
    </xf>
    <xf numFmtId="165" fontId="23" fillId="0" borderId="39" xfId="1" applyNumberFormat="1" applyFont="1" applyBorder="1" applyAlignment="1">
      <alignment horizontal="left" vertical="center" wrapText="1"/>
    </xf>
    <xf numFmtId="165" fontId="25" fillId="0" borderId="40" xfId="1" applyNumberFormat="1" applyFont="1" applyFill="1" applyBorder="1" applyAlignment="1">
      <alignment horizontal="center" vertical="center" wrapText="1"/>
    </xf>
    <xf numFmtId="0" fontId="21" fillId="0" borderId="41" xfId="1" applyFont="1" applyFill="1" applyBorder="1" applyAlignment="1">
      <alignment horizontal="center" vertical="center" shrinkToFit="1"/>
    </xf>
    <xf numFmtId="0" fontId="21" fillId="0" borderId="33" xfId="1" applyFont="1" applyFill="1" applyBorder="1" applyAlignment="1" applyProtection="1">
      <alignment horizontal="center" vertical="center" shrinkToFit="1"/>
      <protection locked="0"/>
    </xf>
    <xf numFmtId="0" fontId="21" fillId="0" borderId="42" xfId="1" applyFont="1" applyFill="1" applyBorder="1" applyAlignment="1" applyProtection="1">
      <alignment horizontal="center" vertical="center" shrinkToFit="1"/>
      <protection locked="0"/>
    </xf>
    <xf numFmtId="0" fontId="26" fillId="3" borderId="40" xfId="1" applyFont="1" applyFill="1" applyBorder="1" applyAlignment="1" applyProtection="1">
      <alignment horizontal="center" vertical="center" wrapText="1"/>
      <protection locked="0"/>
    </xf>
    <xf numFmtId="0" fontId="17" fillId="0" borderId="6" xfId="1" applyFont="1" applyBorder="1" applyAlignment="1">
      <alignment horizontal="left" vertical="center" wrapText="1"/>
    </xf>
    <xf numFmtId="0" fontId="20" fillId="0" borderId="43" xfId="1" applyFont="1" applyFill="1" applyBorder="1" applyAlignment="1">
      <alignment horizontal="center" vertical="center" wrapText="1"/>
    </xf>
    <xf numFmtId="0" fontId="25" fillId="0" borderId="44" xfId="1" applyFont="1" applyFill="1" applyBorder="1" applyAlignment="1">
      <alignment horizontal="center" vertical="center" shrinkToFit="1"/>
    </xf>
    <xf numFmtId="0" fontId="25" fillId="0" borderId="45" xfId="1" applyFont="1" applyFill="1" applyBorder="1" applyAlignment="1">
      <alignment horizontal="center" vertical="center" shrinkToFit="1"/>
    </xf>
    <xf numFmtId="0" fontId="25" fillId="0" borderId="45" xfId="1" applyFont="1" applyFill="1" applyBorder="1" applyAlignment="1" applyProtection="1">
      <alignment horizontal="center" vertical="center" shrinkToFit="1"/>
      <protection locked="0"/>
    </xf>
    <xf numFmtId="0" fontId="25" fillId="0" borderId="46" xfId="1" applyFont="1" applyFill="1" applyBorder="1" applyAlignment="1" applyProtection="1">
      <alignment horizontal="center" vertical="center" shrinkToFit="1"/>
      <protection locked="0"/>
    </xf>
    <xf numFmtId="0" fontId="27" fillId="3" borderId="43" xfId="1" applyFont="1" applyFill="1" applyBorder="1" applyAlignment="1" applyProtection="1">
      <alignment horizontal="center" vertical="center" wrapText="1"/>
      <protection locked="0"/>
    </xf>
    <xf numFmtId="0" fontId="15" fillId="0" borderId="0" xfId="1" applyFont="1"/>
    <xf numFmtId="0" fontId="15" fillId="0" borderId="0" xfId="1" applyFont="1" applyBorder="1"/>
    <xf numFmtId="0" fontId="30" fillId="0" borderId="0" xfId="1" applyFont="1" applyAlignment="1">
      <alignment horizontal="right"/>
    </xf>
    <xf numFmtId="0" fontId="29" fillId="0" borderId="4" xfId="1" applyFont="1" applyBorder="1" applyAlignment="1" applyProtection="1">
      <alignment horizontal="center" vertical="center"/>
      <protection locked="0"/>
    </xf>
    <xf numFmtId="0" fontId="31" fillId="0" borderId="4" xfId="1" applyFont="1" applyBorder="1" applyAlignment="1">
      <alignment horizontal="left" vertical="center"/>
    </xf>
    <xf numFmtId="0" fontId="32" fillId="0" borderId="4" xfId="1" applyFont="1" applyBorder="1" applyAlignment="1" applyProtection="1">
      <alignment horizontal="center" vertical="center"/>
      <protection locked="0"/>
    </xf>
    <xf numFmtId="0" fontId="31" fillId="0" borderId="0" xfId="1" applyFont="1" applyAlignment="1">
      <alignment horizontal="left" vertical="center"/>
    </xf>
    <xf numFmtId="14" fontId="32" fillId="0" borderId="4" xfId="1" applyNumberFormat="1" applyFont="1" applyBorder="1" applyAlignment="1" applyProtection="1">
      <alignment horizontal="center" vertical="center"/>
      <protection locked="0"/>
    </xf>
    <xf numFmtId="0" fontId="31" fillId="0" borderId="47" xfId="1" applyFont="1" applyBorder="1" applyAlignment="1">
      <alignment horizontal="left" vertical="center"/>
    </xf>
    <xf numFmtId="0" fontId="15" fillId="0" borderId="47" xfId="1" applyFont="1" applyBorder="1"/>
    <xf numFmtId="0" fontId="33" fillId="0" borderId="0" xfId="1" applyFont="1"/>
    <xf numFmtId="0" fontId="33" fillId="0" borderId="0" xfId="1" applyFont="1" applyAlignment="1">
      <alignment horizontal="left" vertical="center"/>
    </xf>
    <xf numFmtId="0" fontId="33" fillId="0" borderId="0" xfId="1" applyFont="1" applyBorder="1"/>
    <xf numFmtId="0" fontId="31" fillId="0" borderId="4" xfId="1" applyFont="1" applyBorder="1" applyAlignment="1">
      <alignment horizontal="left" vertical="top"/>
    </xf>
    <xf numFmtId="0" fontId="31" fillId="0" borderId="48" xfId="1" applyFont="1" applyBorder="1" applyAlignment="1">
      <alignment horizontal="center" vertical="center"/>
    </xf>
    <xf numFmtId="0" fontId="15" fillId="0" borderId="49" xfId="1" applyFont="1" applyBorder="1"/>
    <xf numFmtId="0" fontId="15" fillId="0" borderId="50" xfId="1" applyFont="1" applyBorder="1"/>
    <xf numFmtId="0" fontId="31" fillId="0" borderId="51" xfId="1" applyFont="1" applyBorder="1" applyAlignment="1">
      <alignment horizontal="center" vertical="center"/>
    </xf>
    <xf numFmtId="0" fontId="15" fillId="0" borderId="52" xfId="1" applyFont="1" applyBorder="1"/>
    <xf numFmtId="0" fontId="31" fillId="0" borderId="53" xfId="1" applyFont="1" applyBorder="1" applyAlignment="1">
      <alignment horizontal="center" vertical="center"/>
    </xf>
    <xf numFmtId="0" fontId="15" fillId="0" borderId="1" xfId="1" applyFont="1" applyBorder="1"/>
    <xf numFmtId="0" fontId="15" fillId="0" borderId="1" xfId="1" applyFont="1" applyBorder="1" applyAlignment="1">
      <alignment horizontal="left" vertical="center"/>
    </xf>
    <xf numFmtId="0" fontId="15" fillId="0" borderId="28" xfId="1" applyFont="1" applyBorder="1"/>
    <xf numFmtId="0" fontId="31" fillId="0" borderId="0" xfId="1" applyFont="1" applyAlignment="1">
      <alignment horizontal="center" vertical="center"/>
    </xf>
    <xf numFmtId="0" fontId="15" fillId="0" borderId="0" xfId="1" applyFont="1" applyAlignment="1">
      <alignment horizontal="left" vertical="center"/>
    </xf>
    <xf numFmtId="0" fontId="35" fillId="0" borderId="0" xfId="1" applyFont="1"/>
    <xf numFmtId="0" fontId="35" fillId="0" borderId="0" xfId="1" applyFont="1" applyBorder="1"/>
    <xf numFmtId="0" fontId="31" fillId="0" borderId="4" xfId="1" applyFont="1" applyBorder="1" applyAlignment="1">
      <alignment horizontal="left" vertical="center" wrapText="1"/>
    </xf>
    <xf numFmtId="0" fontId="33" fillId="0" borderId="0" xfId="1" applyFont="1" applyAlignment="1">
      <alignment horizontal="left" vertical="center" wrapText="1"/>
    </xf>
    <xf numFmtId="0" fontId="37" fillId="0" borderId="0" xfId="1" applyFont="1"/>
    <xf numFmtId="0" fontId="37" fillId="0" borderId="0" xfId="1" applyFont="1" applyBorder="1"/>
    <xf numFmtId="0" fontId="38" fillId="0" borderId="4" xfId="1" applyFont="1" applyBorder="1" applyAlignment="1">
      <alignment vertical="center" wrapText="1"/>
    </xf>
    <xf numFmtId="0" fontId="12" fillId="0" borderId="4" xfId="1" applyFont="1" applyBorder="1" applyAlignment="1" applyProtection="1">
      <alignment horizontal="center" vertical="center" shrinkToFit="1"/>
      <protection locked="0"/>
    </xf>
    <xf numFmtId="0" fontId="31" fillId="4" borderId="56" xfId="1" applyFont="1" applyFill="1" applyBorder="1"/>
    <xf numFmtId="0" fontId="31" fillId="5" borderId="0" xfId="1" applyFont="1" applyFill="1" applyBorder="1"/>
    <xf numFmtId="0" fontId="31" fillId="5" borderId="52" xfId="1" applyFont="1" applyFill="1" applyBorder="1"/>
    <xf numFmtId="0" fontId="40" fillId="5" borderId="0" xfId="1" applyFont="1" applyFill="1" applyBorder="1"/>
    <xf numFmtId="0" fontId="42" fillId="5" borderId="0" xfId="1" applyFont="1" applyFill="1" applyBorder="1" applyAlignment="1">
      <alignment horizontal="center"/>
    </xf>
    <xf numFmtId="0" fontId="40" fillId="5" borderId="0" xfId="1" applyFont="1" applyFill="1" applyBorder="1" applyAlignment="1">
      <alignment horizontal="left"/>
    </xf>
    <xf numFmtId="0" fontId="43" fillId="0" borderId="0" xfId="0" applyFont="1"/>
    <xf numFmtId="0" fontId="44" fillId="5" borderId="0" xfId="0" applyFont="1" applyFill="1" applyBorder="1" applyAlignment="1">
      <alignment horizontal="left"/>
    </xf>
    <xf numFmtId="0" fontId="44" fillId="0" borderId="0" xfId="0" applyFont="1"/>
    <xf numFmtId="0" fontId="47" fillId="0" borderId="0" xfId="0" applyFont="1"/>
    <xf numFmtId="0" fontId="48" fillId="5" borderId="0" xfId="0" applyFont="1" applyFill="1" applyBorder="1" applyAlignment="1">
      <alignment horizontal="left"/>
    </xf>
    <xf numFmtId="0" fontId="50" fillId="0" borderId="0" xfId="0" applyFont="1"/>
    <xf numFmtId="0" fontId="51" fillId="5" borderId="0" xfId="0" applyFont="1" applyFill="1" applyBorder="1" applyAlignment="1">
      <alignment horizontal="left"/>
    </xf>
    <xf numFmtId="0" fontId="53" fillId="5" borderId="0" xfId="0" applyFont="1" applyFill="1" applyBorder="1" applyAlignment="1">
      <alignment horizontal="left"/>
    </xf>
    <xf numFmtId="0" fontId="55" fillId="5" borderId="0" xfId="0" applyFont="1" applyFill="1" applyBorder="1" applyAlignment="1">
      <alignment horizontal="left" indent="1"/>
    </xf>
    <xf numFmtId="49" fontId="54" fillId="5" borderId="0" xfId="0" applyNumberFormat="1" applyFont="1" applyFill="1" applyBorder="1" applyAlignment="1">
      <alignment horizontal="center"/>
    </xf>
    <xf numFmtId="0" fontId="52" fillId="5" borderId="0" xfId="0" applyFont="1" applyFill="1" applyBorder="1" applyAlignment="1">
      <alignment horizontal="left"/>
    </xf>
    <xf numFmtId="0" fontId="57" fillId="0" borderId="0" xfId="0" applyFont="1"/>
    <xf numFmtId="0" fontId="59" fillId="0" borderId="0" xfId="0" applyFont="1"/>
    <xf numFmtId="0" fontId="38" fillId="5" borderId="47" xfId="1" applyFont="1" applyFill="1" applyBorder="1"/>
    <xf numFmtId="0" fontId="62" fillId="5" borderId="47" xfId="1" applyFont="1" applyFill="1" applyBorder="1"/>
    <xf numFmtId="0" fontId="38" fillId="5" borderId="22" xfId="1" applyFont="1" applyFill="1" applyBorder="1"/>
    <xf numFmtId="0" fontId="63" fillId="5" borderId="0" xfId="1" applyFont="1" applyFill="1" applyBorder="1" applyAlignment="1" applyProtection="1">
      <alignment horizontal="left" vertical="center"/>
      <protection locked="0"/>
    </xf>
    <xf numFmtId="0" fontId="64" fillId="5" borderId="0" xfId="1" applyFont="1" applyFill="1" applyBorder="1" applyAlignment="1">
      <alignment horizontal="left" indent="2"/>
    </xf>
    <xf numFmtId="0" fontId="28" fillId="5" borderId="0" xfId="1" applyFont="1" applyFill="1" applyBorder="1" applyAlignment="1">
      <alignment horizontal="right"/>
    </xf>
    <xf numFmtId="0" fontId="65" fillId="5" borderId="0" xfId="1" applyFont="1" applyFill="1" applyBorder="1" applyAlignment="1">
      <alignment horizontal="left"/>
    </xf>
    <xf numFmtId="0" fontId="66" fillId="5" borderId="0" xfId="1" applyFont="1" applyFill="1" applyBorder="1"/>
    <xf numFmtId="0" fontId="65" fillId="5" borderId="0" xfId="1" applyFont="1" applyFill="1" applyBorder="1" applyAlignment="1">
      <alignment horizontal="right"/>
    </xf>
    <xf numFmtId="0" fontId="42" fillId="5" borderId="0" xfId="1" applyFont="1" applyFill="1" applyBorder="1" applyProtection="1"/>
    <xf numFmtId="0" fontId="42" fillId="5" borderId="0" xfId="1" applyFont="1" applyFill="1" applyBorder="1"/>
    <xf numFmtId="0" fontId="67" fillId="5" borderId="0" xfId="1" applyFont="1" applyFill="1" applyBorder="1" applyAlignment="1" applyProtection="1">
      <alignment horizontal="center"/>
      <protection locked="0"/>
    </xf>
    <xf numFmtId="0" fontId="68" fillId="5" borderId="0" xfId="1" applyFont="1" applyFill="1" applyBorder="1" applyAlignment="1">
      <alignment horizontal="center" vertical="top"/>
    </xf>
    <xf numFmtId="0" fontId="31" fillId="5" borderId="61" xfId="1" applyFont="1" applyFill="1" applyBorder="1"/>
    <xf numFmtId="0" fontId="31" fillId="5" borderId="62" xfId="1" applyFont="1" applyFill="1" applyBorder="1"/>
    <xf numFmtId="0" fontId="69" fillId="0" borderId="0" xfId="0" applyFont="1" applyAlignment="1">
      <alignment horizontal="center"/>
    </xf>
    <xf numFmtId="0" fontId="70" fillId="4" borderId="54" xfId="1" applyFont="1" applyFill="1" applyBorder="1" applyAlignment="1">
      <alignment horizontal="center"/>
    </xf>
    <xf numFmtId="0" fontId="71" fillId="5" borderId="51" xfId="1" applyFont="1" applyFill="1" applyBorder="1" applyAlignment="1">
      <alignment horizontal="center"/>
    </xf>
    <xf numFmtId="0" fontId="72" fillId="0" borderId="0" xfId="0" applyFont="1" applyAlignment="1">
      <alignment horizontal="center"/>
    </xf>
    <xf numFmtId="0" fontId="0" fillId="0" borderId="0" xfId="0" applyFill="1"/>
    <xf numFmtId="0" fontId="67" fillId="5" borderId="0" xfId="1" applyFont="1" applyFill="1" applyBorder="1" applyAlignment="1">
      <alignment horizontal="center" vertical="center"/>
    </xf>
    <xf numFmtId="0" fontId="41" fillId="5" borderId="64" xfId="1" applyFont="1" applyFill="1" applyBorder="1" applyAlignment="1">
      <alignment horizontal="center" vertical="center" wrapText="1"/>
    </xf>
    <xf numFmtId="0" fontId="78" fillId="5" borderId="0" xfId="1" applyFont="1" applyFill="1" applyBorder="1"/>
    <xf numFmtId="0" fontId="79" fillId="5" borderId="0" xfId="1" applyFont="1" applyFill="1" applyBorder="1"/>
    <xf numFmtId="0" fontId="80" fillId="5" borderId="0" xfId="1" applyFont="1" applyFill="1" applyBorder="1" applyAlignment="1">
      <alignment horizontal="center"/>
    </xf>
    <xf numFmtId="0" fontId="81" fillId="5" borderId="0" xfId="1" applyFont="1" applyFill="1" applyBorder="1"/>
    <xf numFmtId="0" fontId="82" fillId="5" borderId="0" xfId="1" applyFont="1" applyFill="1" applyBorder="1"/>
    <xf numFmtId="0" fontId="83" fillId="5" borderId="0" xfId="1" applyFont="1" applyFill="1" applyBorder="1" applyAlignment="1">
      <alignment horizontal="right"/>
    </xf>
    <xf numFmtId="0" fontId="83" fillId="5" borderId="0" xfId="1" applyFont="1" applyFill="1" applyBorder="1"/>
    <xf numFmtId="0" fontId="84" fillId="0" borderId="0" xfId="0" applyFont="1"/>
    <xf numFmtId="0" fontId="85" fillId="5" borderId="51" xfId="1" applyFont="1" applyFill="1" applyBorder="1" applyAlignment="1">
      <alignment horizontal="center"/>
    </xf>
    <xf numFmtId="0" fontId="86" fillId="5" borderId="0" xfId="1" applyFont="1" applyFill="1" applyBorder="1"/>
    <xf numFmtId="0" fontId="87" fillId="5" borderId="0" xfId="1" applyFont="1" applyFill="1" applyBorder="1"/>
    <xf numFmtId="0" fontId="80" fillId="5" borderId="0" xfId="1" applyFont="1" applyFill="1" applyBorder="1"/>
    <xf numFmtId="0" fontId="60" fillId="5" borderId="0" xfId="1" applyFont="1" applyFill="1" applyBorder="1"/>
    <xf numFmtId="0" fontId="89" fillId="0" borderId="0" xfId="0" applyFont="1"/>
    <xf numFmtId="0" fontId="90" fillId="5" borderId="51" xfId="1" applyFont="1" applyFill="1" applyBorder="1" applyAlignment="1">
      <alignment horizontal="center"/>
    </xf>
    <xf numFmtId="0" fontId="91" fillId="5" borderId="0" xfId="1" applyFont="1" applyFill="1" applyBorder="1"/>
    <xf numFmtId="0" fontId="92" fillId="0" borderId="0" xfId="0" applyFont="1"/>
    <xf numFmtId="0" fontId="93" fillId="5" borderId="51" xfId="1" applyFont="1" applyFill="1" applyBorder="1" applyAlignment="1">
      <alignment horizontal="center"/>
    </xf>
    <xf numFmtId="0" fontId="94" fillId="5" borderId="68" xfId="1" applyFont="1" applyFill="1" applyBorder="1" applyAlignment="1">
      <alignment horizontal="center" vertical="center"/>
    </xf>
    <xf numFmtId="0" fontId="94" fillId="5" borderId="68" xfId="1" applyFont="1" applyFill="1" applyBorder="1" applyAlignment="1">
      <alignment vertical="center"/>
    </xf>
    <xf numFmtId="0" fontId="94" fillId="5" borderId="68" xfId="1" applyFont="1" applyFill="1" applyBorder="1" applyAlignment="1">
      <alignment horizontal="left" vertical="center" indent="1"/>
    </xf>
    <xf numFmtId="0" fontId="87" fillId="5" borderId="68" xfId="1" applyFont="1" applyFill="1" applyBorder="1" applyAlignment="1">
      <alignment vertical="center"/>
    </xf>
    <xf numFmtId="0" fontId="80" fillId="5" borderId="68" xfId="1" applyFont="1" applyFill="1" applyBorder="1" applyAlignment="1">
      <alignment vertical="center"/>
    </xf>
    <xf numFmtId="0" fontId="87" fillId="5" borderId="69" xfId="1" applyFont="1" applyFill="1" applyBorder="1" applyAlignment="1">
      <alignment vertical="center"/>
    </xf>
    <xf numFmtId="0" fontId="80" fillId="5" borderId="69" xfId="1" applyFont="1" applyFill="1" applyBorder="1" applyAlignment="1">
      <alignment vertical="center"/>
    </xf>
    <xf numFmtId="0" fontId="87" fillId="8" borderId="63" xfId="1" applyFont="1" applyFill="1" applyBorder="1" applyAlignment="1">
      <alignment horizontal="center" vertical="center"/>
    </xf>
    <xf numFmtId="0" fontId="87" fillId="8" borderId="71" xfId="1" applyFont="1" applyFill="1" applyBorder="1" applyAlignment="1">
      <alignment horizontal="center" vertical="center"/>
    </xf>
    <xf numFmtId="0" fontId="87" fillId="8" borderId="72" xfId="1" applyFont="1" applyFill="1" applyBorder="1" applyAlignment="1">
      <alignment horizontal="center" vertical="center"/>
    </xf>
    <xf numFmtId="0" fontId="87" fillId="5" borderId="63" xfId="1" applyFont="1" applyFill="1" applyBorder="1" applyAlignment="1">
      <alignment vertical="center"/>
    </xf>
    <xf numFmtId="0" fontId="92" fillId="5" borderId="69" xfId="0" applyFont="1" applyFill="1" applyBorder="1" applyAlignment="1">
      <alignment horizontal="left" vertical="center"/>
    </xf>
    <xf numFmtId="0" fontId="92" fillId="5" borderId="69" xfId="0" applyFont="1" applyFill="1" applyBorder="1" applyAlignment="1">
      <alignment vertical="center"/>
    </xf>
    <xf numFmtId="0" fontId="92" fillId="5" borderId="63" xfId="0" applyFont="1" applyFill="1" applyBorder="1" applyAlignment="1">
      <alignment horizontal="left" vertical="center"/>
    </xf>
    <xf numFmtId="0" fontId="92" fillId="5" borderId="63" xfId="0" applyFont="1" applyFill="1" applyBorder="1" applyAlignment="1">
      <alignment vertical="center"/>
    </xf>
    <xf numFmtId="0" fontId="100" fillId="5" borderId="60" xfId="1" applyFont="1" applyFill="1" applyBorder="1"/>
    <xf numFmtId="0" fontId="87" fillId="5" borderId="61" xfId="1" applyFont="1" applyFill="1" applyBorder="1"/>
    <xf numFmtId="0" fontId="100" fillId="0" borderId="0" xfId="0" applyFont="1" applyAlignment="1">
      <alignment horizontal="center"/>
    </xf>
    <xf numFmtId="0" fontId="102" fillId="6" borderId="57" xfId="1" applyFont="1" applyFill="1" applyBorder="1" applyAlignment="1">
      <alignment horizontal="center"/>
    </xf>
    <xf numFmtId="0" fontId="92" fillId="5" borderId="68" xfId="1" applyFont="1" applyFill="1" applyBorder="1" applyAlignment="1">
      <alignment vertical="center"/>
    </xf>
    <xf numFmtId="0" fontId="87" fillId="5" borderId="59" xfId="1" applyFont="1" applyFill="1" applyBorder="1" applyAlignment="1">
      <alignment vertical="center"/>
    </xf>
    <xf numFmtId="0" fontId="80" fillId="5" borderId="59" xfId="1" applyFont="1" applyFill="1" applyBorder="1" applyAlignment="1">
      <alignment vertical="center"/>
    </xf>
    <xf numFmtId="0" fontId="94" fillId="10" borderId="66" xfId="1" applyFont="1" applyFill="1" applyBorder="1" applyAlignment="1">
      <alignment horizontal="left" vertical="center" indent="1"/>
    </xf>
    <xf numFmtId="0" fontId="94" fillId="10" borderId="67" xfId="1" applyFont="1" applyFill="1" applyBorder="1" applyAlignment="1">
      <alignment horizontal="left" vertical="center" indent="1"/>
    </xf>
    <xf numFmtId="0" fontId="100" fillId="5" borderId="51" xfId="0" applyFont="1" applyFill="1" applyBorder="1" applyAlignment="1">
      <alignment horizontal="center"/>
    </xf>
    <xf numFmtId="0" fontId="70" fillId="4" borderId="56" xfId="1" applyFont="1" applyFill="1" applyBorder="1" applyAlignment="1">
      <alignment horizontal="center"/>
    </xf>
    <xf numFmtId="0" fontId="0" fillId="5" borderId="52" xfId="0" applyFill="1" applyBorder="1"/>
    <xf numFmtId="0" fontId="84" fillId="5" borderId="52" xfId="0" applyFont="1" applyFill="1" applyBorder="1"/>
    <xf numFmtId="0" fontId="89" fillId="5" borderId="52" xfId="0" applyFont="1" applyFill="1" applyBorder="1"/>
    <xf numFmtId="0" fontId="92" fillId="5" borderId="52" xfId="0" applyFont="1" applyFill="1" applyBorder="1"/>
    <xf numFmtId="0" fontId="87" fillId="5" borderId="62" xfId="1" applyFont="1" applyFill="1" applyBorder="1"/>
    <xf numFmtId="0" fontId="52" fillId="5" borderId="0" xfId="0" applyFont="1" applyFill="1" applyBorder="1"/>
    <xf numFmtId="0" fontId="50" fillId="5" borderId="0" xfId="0" applyFont="1" applyFill="1" applyBorder="1"/>
    <xf numFmtId="0" fontId="50" fillId="5" borderId="52" xfId="0" applyFont="1" applyFill="1" applyBorder="1"/>
    <xf numFmtId="0" fontId="44" fillId="5" borderId="0" xfId="0" applyFont="1" applyFill="1" applyBorder="1"/>
    <xf numFmtId="0" fontId="44" fillId="5" borderId="52" xfId="0" applyFont="1" applyFill="1" applyBorder="1"/>
    <xf numFmtId="0" fontId="46" fillId="5" borderId="0" xfId="0" applyFont="1" applyFill="1" applyBorder="1"/>
    <xf numFmtId="0" fontId="48" fillId="5" borderId="0" xfId="0" applyFont="1" applyFill="1" applyBorder="1"/>
    <xf numFmtId="0" fontId="47" fillId="5" borderId="0" xfId="0" applyFont="1" applyFill="1" applyBorder="1"/>
    <xf numFmtId="0" fontId="47" fillId="5" borderId="52" xfId="0" applyFont="1" applyFill="1" applyBorder="1"/>
    <xf numFmtId="0" fontId="0" fillId="5" borderId="0" xfId="0" applyFont="1" applyFill="1" applyBorder="1"/>
    <xf numFmtId="0" fontId="57" fillId="5" borderId="52" xfId="0" applyFont="1" applyFill="1" applyBorder="1"/>
    <xf numFmtId="0" fontId="59" fillId="5" borderId="52" xfId="0" applyFont="1" applyFill="1" applyBorder="1"/>
    <xf numFmtId="0" fontId="1" fillId="5" borderId="0" xfId="1" applyFont="1" applyFill="1" applyBorder="1"/>
    <xf numFmtId="0" fontId="122" fillId="4" borderId="54" xfId="1" applyFont="1" applyFill="1" applyBorder="1" applyAlignment="1">
      <alignment horizontal="center"/>
    </xf>
    <xf numFmtId="0" fontId="123" fillId="5" borderId="51" xfId="1" applyFont="1" applyFill="1" applyBorder="1" applyAlignment="1">
      <alignment horizontal="center"/>
    </xf>
    <xf numFmtId="0" fontId="122" fillId="5" borderId="51" xfId="0" applyFont="1" applyFill="1" applyBorder="1" applyAlignment="1">
      <alignment horizontal="center"/>
    </xf>
    <xf numFmtId="0" fontId="124" fillId="5" borderId="51" xfId="0" applyFont="1" applyFill="1" applyBorder="1" applyAlignment="1">
      <alignment horizontal="center"/>
    </xf>
    <xf numFmtId="0" fontId="125" fillId="5" borderId="51" xfId="0" applyFont="1" applyFill="1" applyBorder="1" applyAlignment="1">
      <alignment horizontal="center"/>
    </xf>
    <xf numFmtId="0" fontId="114" fillId="5" borderId="51" xfId="0" applyFont="1" applyFill="1" applyBorder="1" applyAlignment="1">
      <alignment horizontal="center"/>
    </xf>
    <xf numFmtId="0" fontId="122" fillId="5" borderId="58" xfId="1" applyFont="1" applyFill="1" applyBorder="1"/>
    <xf numFmtId="0" fontId="122" fillId="5" borderId="51" xfId="1" applyFont="1" applyFill="1" applyBorder="1"/>
    <xf numFmtId="0" fontId="122" fillId="5" borderId="60" xfId="1" applyFont="1" applyFill="1" applyBorder="1"/>
    <xf numFmtId="0" fontId="122" fillId="0" borderId="0" xfId="0" applyFont="1" applyAlignment="1">
      <alignment horizontal="center"/>
    </xf>
    <xf numFmtId="0" fontId="114" fillId="0" borderId="0" xfId="0" applyFont="1" applyAlignment="1">
      <alignment horizontal="center"/>
    </xf>
    <xf numFmtId="0" fontId="50" fillId="0" borderId="0" xfId="0" applyFont="1" applyProtection="1">
      <protection locked="0"/>
    </xf>
    <xf numFmtId="49" fontId="54" fillId="0" borderId="57" xfId="0" applyNumberFormat="1" applyFont="1" applyFill="1" applyBorder="1" applyAlignment="1" applyProtection="1">
      <alignment horizontal="center"/>
      <protection locked="0"/>
    </xf>
    <xf numFmtId="0" fontId="108" fillId="6" borderId="57" xfId="0" applyFont="1" applyFill="1" applyBorder="1" applyAlignment="1" applyProtection="1">
      <alignment horizontal="center" vertical="center"/>
      <protection locked="0"/>
    </xf>
    <xf numFmtId="0" fontId="122" fillId="4" borderId="54" xfId="1" applyFont="1" applyFill="1" applyBorder="1" applyAlignment="1" applyProtection="1">
      <alignment horizontal="center"/>
    </xf>
    <xf numFmtId="0" fontId="31" fillId="4" borderId="56" xfId="1" applyFont="1" applyFill="1" applyBorder="1" applyProtection="1"/>
    <xf numFmtId="0" fontId="0" fillId="0" borderId="0" xfId="0" applyProtection="1"/>
    <xf numFmtId="0" fontId="123" fillId="5" borderId="51" xfId="1" applyFont="1" applyFill="1" applyBorder="1" applyAlignment="1" applyProtection="1">
      <alignment horizontal="center"/>
    </xf>
    <xf numFmtId="0" fontId="31" fillId="5" borderId="0" xfId="1" applyFont="1" applyFill="1" applyBorder="1" applyProtection="1"/>
    <xf numFmtId="0" fontId="31" fillId="5" borderId="52" xfId="1" applyFont="1" applyFill="1" applyBorder="1" applyProtection="1"/>
    <xf numFmtId="0" fontId="40" fillId="5" borderId="0" xfId="1" applyFont="1" applyFill="1" applyBorder="1" applyProtection="1"/>
    <xf numFmtId="0" fontId="42" fillId="5" borderId="0" xfId="1" applyFont="1" applyFill="1" applyBorder="1" applyAlignment="1" applyProtection="1">
      <alignment horizontal="center"/>
    </xf>
    <xf numFmtId="0" fontId="40" fillId="5" borderId="0" xfId="1" applyFont="1" applyFill="1" applyBorder="1" applyAlignment="1" applyProtection="1">
      <alignment horizontal="left"/>
    </xf>
    <xf numFmtId="0" fontId="122" fillId="5" borderId="51" xfId="0" applyFont="1" applyFill="1" applyBorder="1" applyAlignment="1" applyProtection="1">
      <alignment horizontal="center"/>
    </xf>
    <xf numFmtId="0" fontId="52" fillId="5" borderId="0" xfId="0" applyFont="1" applyFill="1" applyBorder="1" applyAlignment="1" applyProtection="1">
      <alignment horizontal="left"/>
    </xf>
    <xf numFmtId="0" fontId="52" fillId="5" borderId="0" xfId="0" applyFont="1" applyFill="1" applyBorder="1" applyProtection="1"/>
    <xf numFmtId="0" fontId="50" fillId="5" borderId="0" xfId="0" applyFont="1" applyFill="1" applyBorder="1" applyProtection="1"/>
    <xf numFmtId="0" fontId="50" fillId="5" borderId="52" xfId="0" applyFont="1" applyFill="1" applyBorder="1" applyProtection="1"/>
    <xf numFmtId="0" fontId="50" fillId="0" borderId="0" xfId="0" applyFont="1" applyProtection="1"/>
    <xf numFmtId="0" fontId="124" fillId="5" borderId="51" xfId="0" applyFont="1" applyFill="1" applyBorder="1" applyAlignment="1" applyProtection="1">
      <alignment horizontal="center"/>
    </xf>
    <xf numFmtId="0" fontId="44" fillId="5" borderId="0" xfId="0" applyFont="1" applyFill="1" applyBorder="1" applyAlignment="1" applyProtection="1">
      <alignment horizontal="left"/>
    </xf>
    <xf numFmtId="0" fontId="44" fillId="5" borderId="0" xfId="0" applyFont="1" applyFill="1" applyBorder="1" applyProtection="1"/>
    <xf numFmtId="0" fontId="44" fillId="5" borderId="52" xfId="0" applyFont="1" applyFill="1" applyBorder="1" applyProtection="1"/>
    <xf numFmtId="0" fontId="44" fillId="0" borderId="0" xfId="0" applyFont="1" applyProtection="1"/>
    <xf numFmtId="0" fontId="53" fillId="5" borderId="0" xfId="0" applyFont="1" applyFill="1" applyBorder="1" applyAlignment="1" applyProtection="1">
      <alignment horizontal="left"/>
    </xf>
    <xf numFmtId="0" fontId="46" fillId="5" borderId="0" xfId="0" applyFont="1" applyFill="1" applyBorder="1" applyProtection="1"/>
    <xf numFmtId="0" fontId="125" fillId="5" borderId="51" xfId="0" applyFont="1" applyFill="1" applyBorder="1" applyAlignment="1" applyProtection="1">
      <alignment horizontal="center"/>
    </xf>
    <xf numFmtId="0" fontId="48" fillId="5" borderId="0" xfId="0" applyFont="1" applyFill="1" applyBorder="1" applyAlignment="1" applyProtection="1">
      <alignment horizontal="left"/>
    </xf>
    <xf numFmtId="0" fontId="48" fillId="5" borderId="0" xfId="0" applyFont="1" applyFill="1" applyBorder="1" applyProtection="1"/>
    <xf numFmtId="0" fontId="47" fillId="5" borderId="0" xfId="0" applyFont="1" applyFill="1" applyBorder="1" applyProtection="1"/>
    <xf numFmtId="0" fontId="47" fillId="5" borderId="52" xfId="0" applyFont="1" applyFill="1" applyBorder="1" applyProtection="1"/>
    <xf numFmtId="0" fontId="47" fillId="0" borderId="0" xfId="0" applyFont="1" applyProtection="1"/>
    <xf numFmtId="0" fontId="73" fillId="5" borderId="0" xfId="0" applyFont="1" applyFill="1" applyBorder="1" applyAlignment="1" applyProtection="1">
      <alignment horizontal="left" indent="1"/>
    </xf>
    <xf numFmtId="0" fontId="114" fillId="5" borderId="0" xfId="0" applyFont="1" applyFill="1" applyBorder="1" applyProtection="1"/>
    <xf numFmtId="0" fontId="73" fillId="5" borderId="0" xfId="0" applyFont="1" applyFill="1" applyBorder="1" applyProtection="1"/>
    <xf numFmtId="0" fontId="50" fillId="5" borderId="0" xfId="0" applyFont="1" applyFill="1" applyBorder="1" applyAlignment="1" applyProtection="1">
      <alignment horizontal="left" indent="1"/>
    </xf>
    <xf numFmtId="0" fontId="50" fillId="5" borderId="68" xfId="0" applyFont="1" applyFill="1" applyBorder="1" applyProtection="1"/>
    <xf numFmtId="0" fontId="115" fillId="5" borderId="0" xfId="0" applyFont="1" applyFill="1" applyBorder="1" applyAlignment="1" applyProtection="1">
      <alignment horizontal="left"/>
    </xf>
    <xf numFmtId="0" fontId="50" fillId="5" borderId="0" xfId="0" applyFont="1" applyFill="1" applyBorder="1" applyAlignment="1" applyProtection="1">
      <alignment horizontal="center"/>
    </xf>
    <xf numFmtId="0" fontId="57" fillId="0" borderId="0" xfId="0" applyFont="1" applyAlignment="1" applyProtection="1">
      <alignment horizontal="left" vertical="center" indent="1"/>
    </xf>
    <xf numFmtId="0" fontId="125" fillId="5" borderId="51" xfId="0" applyFont="1" applyFill="1" applyBorder="1" applyAlignment="1" applyProtection="1">
      <alignment horizontal="left" vertical="center" indent="1"/>
    </xf>
    <xf numFmtId="0" fontId="57" fillId="0" borderId="0" xfId="0" applyFont="1" applyProtection="1"/>
    <xf numFmtId="0" fontId="55" fillId="5" borderId="0" xfId="0" applyFont="1" applyFill="1" applyBorder="1" applyAlignment="1" applyProtection="1">
      <alignment horizontal="left" indent="1"/>
    </xf>
    <xf numFmtId="0" fontId="49" fillId="0" borderId="0" xfId="0" applyFont="1" applyFill="1" applyBorder="1" applyAlignment="1" applyProtection="1">
      <alignment horizontal="left" indent="2"/>
    </xf>
    <xf numFmtId="0" fontId="57" fillId="5" borderId="52" xfId="0" applyFont="1" applyFill="1" applyBorder="1" applyProtection="1"/>
    <xf numFmtId="0" fontId="114" fillId="5" borderId="51" xfId="0" applyFont="1" applyFill="1" applyBorder="1" applyAlignment="1" applyProtection="1">
      <alignment horizontal="center"/>
    </xf>
    <xf numFmtId="0" fontId="105" fillId="5" borderId="0" xfId="0" applyFont="1" applyFill="1" applyBorder="1" applyAlignment="1" applyProtection="1">
      <alignment horizontal="left"/>
    </xf>
    <xf numFmtId="0" fontId="50" fillId="0" borderId="0" xfId="0" applyFont="1" applyAlignment="1" applyProtection="1">
      <alignment horizontal="left" vertical="center" indent="1"/>
    </xf>
    <xf numFmtId="0" fontId="59" fillId="0" borderId="0" xfId="0" applyFont="1" applyAlignment="1" applyProtection="1">
      <alignment horizontal="left" vertical="center" indent="1"/>
    </xf>
    <xf numFmtId="0" fontId="44" fillId="5" borderId="0" xfId="0" applyFont="1" applyFill="1" applyBorder="1" applyAlignment="1" applyProtection="1">
      <alignment horizontal="left" vertical="top"/>
    </xf>
    <xf numFmtId="0" fontId="50" fillId="0" borderId="0" xfId="0" applyFont="1" applyFill="1" applyBorder="1" applyProtection="1"/>
    <xf numFmtId="0" fontId="50" fillId="5" borderId="0" xfId="0" quotePrefix="1" applyFont="1" applyFill="1" applyBorder="1" applyAlignment="1" applyProtection="1"/>
    <xf numFmtId="0" fontId="55" fillId="5" borderId="0" xfId="0" applyFont="1" applyFill="1" applyBorder="1" applyAlignment="1" applyProtection="1">
      <alignment horizontal="center"/>
    </xf>
    <xf numFmtId="0" fontId="47" fillId="0" borderId="0" xfId="0" applyFont="1" applyAlignment="1" applyProtection="1">
      <alignment horizontal="left" vertical="center" indent="1"/>
    </xf>
    <xf numFmtId="0" fontId="76" fillId="5" borderId="0" xfId="0" applyFont="1" applyFill="1" applyBorder="1" applyProtection="1"/>
    <xf numFmtId="0" fontId="122" fillId="5" borderId="58" xfId="1" applyFont="1" applyFill="1" applyBorder="1" applyProtection="1"/>
    <xf numFmtId="0" fontId="38" fillId="5" borderId="22" xfId="1" applyFont="1" applyFill="1" applyBorder="1" applyProtection="1"/>
    <xf numFmtId="0" fontId="122" fillId="5" borderId="51" xfId="1" applyFont="1" applyFill="1" applyBorder="1" applyProtection="1"/>
    <xf numFmtId="0" fontId="1" fillId="5" borderId="0" xfId="1" applyFont="1" applyFill="1" applyBorder="1" applyProtection="1"/>
    <xf numFmtId="0" fontId="31" fillId="5" borderId="0" xfId="1" applyFont="1" applyFill="1" applyBorder="1" applyProtection="1"/>
    <xf numFmtId="0" fontId="31" fillId="5" borderId="0" xfId="1" applyFont="1" applyFill="1" applyBorder="1" applyAlignment="1" applyProtection="1"/>
    <xf numFmtId="0" fontId="107" fillId="0" borderId="0" xfId="0" applyFont="1" applyProtection="1"/>
    <xf numFmtId="0" fontId="28" fillId="5" borderId="0" xfId="1" applyFont="1" applyFill="1" applyBorder="1" applyAlignment="1" applyProtection="1">
      <alignment horizontal="right"/>
    </xf>
    <xf numFmtId="0" fontId="65" fillId="5" borderId="0" xfId="1" applyFont="1" applyFill="1" applyBorder="1" applyAlignment="1" applyProtection="1">
      <alignment horizontal="left"/>
    </xf>
    <xf numFmtId="0" fontId="66" fillId="5" borderId="0" xfId="1" applyFont="1" applyFill="1" applyBorder="1" applyProtection="1"/>
    <xf numFmtId="0" fontId="65" fillId="5" borderId="0" xfId="1" applyFont="1" applyFill="1" applyBorder="1" applyAlignment="1" applyProtection="1">
      <alignment horizontal="right"/>
    </xf>
    <xf numFmtId="0" fontId="67" fillId="5" borderId="0" xfId="1" applyFont="1" applyFill="1" applyBorder="1" applyAlignment="1" applyProtection="1">
      <alignment horizontal="center"/>
    </xf>
    <xf numFmtId="0" fontId="68" fillId="5" borderId="0" xfId="1" applyFont="1" applyFill="1" applyBorder="1" applyAlignment="1" applyProtection="1">
      <alignment horizontal="center" vertical="top"/>
    </xf>
    <xf numFmtId="0" fontId="64" fillId="5" borderId="0" xfId="1" applyFont="1" applyFill="1" applyBorder="1" applyAlignment="1" applyProtection="1">
      <alignment horizontal="center" vertical="top"/>
    </xf>
    <xf numFmtId="0" fontId="122" fillId="5" borderId="60" xfId="1" applyFont="1" applyFill="1" applyBorder="1" applyProtection="1"/>
    <xf numFmtId="0" fontId="31" fillId="5" borderId="61" xfId="1" applyFont="1" applyFill="1" applyBorder="1" applyProtection="1"/>
    <xf numFmtId="0" fontId="31" fillId="5" borderId="62" xfId="1" applyFont="1" applyFill="1" applyBorder="1" applyProtection="1"/>
    <xf numFmtId="0" fontId="122" fillId="0" borderId="0" xfId="0" applyFont="1" applyAlignment="1" applyProtection="1">
      <alignment horizontal="center"/>
    </xf>
    <xf numFmtId="0" fontId="114" fillId="0" borderId="0" xfId="0" applyFont="1" applyAlignment="1" applyProtection="1">
      <alignment horizontal="center"/>
    </xf>
    <xf numFmtId="0" fontId="106" fillId="5" borderId="0" xfId="0" applyFont="1" applyFill="1" applyBorder="1" applyAlignment="1" applyProtection="1">
      <alignment wrapText="1"/>
      <protection locked="0"/>
    </xf>
    <xf numFmtId="0" fontId="126" fillId="5" borderId="0" xfId="0" applyFont="1" applyFill="1" applyBorder="1" applyAlignment="1" applyProtection="1">
      <protection locked="0"/>
    </xf>
    <xf numFmtId="0" fontId="116" fillId="4" borderId="56" xfId="1" applyFont="1" applyFill="1" applyBorder="1" applyProtection="1"/>
    <xf numFmtId="0" fontId="116" fillId="5" borderId="52" xfId="1" applyFont="1" applyFill="1" applyBorder="1" applyProtection="1"/>
    <xf numFmtId="0" fontId="117" fillId="5" borderId="52" xfId="0" applyFont="1" applyFill="1" applyBorder="1" applyProtection="1"/>
    <xf numFmtId="0" fontId="118" fillId="5" borderId="52" xfId="0" applyFont="1" applyFill="1" applyBorder="1" applyProtection="1"/>
    <xf numFmtId="0" fontId="119" fillId="5" borderId="52" xfId="0" applyFont="1" applyFill="1" applyBorder="1" applyProtection="1"/>
    <xf numFmtId="0" fontId="119" fillId="5" borderId="52" xfId="0" applyFont="1" applyFill="1" applyBorder="1" applyAlignment="1" applyProtection="1">
      <alignment horizontal="left" vertical="center" indent="1"/>
    </xf>
    <xf numFmtId="0" fontId="120" fillId="5" borderId="22" xfId="1" applyFont="1" applyFill="1" applyBorder="1" applyProtection="1"/>
    <xf numFmtId="0" fontId="121" fillId="5" borderId="52" xfId="1" applyFont="1" applyFill="1" applyBorder="1" applyProtection="1"/>
    <xf numFmtId="0" fontId="116" fillId="5" borderId="62" xfId="1" applyFont="1" applyFill="1" applyBorder="1" applyProtection="1"/>
    <xf numFmtId="0" fontId="117" fillId="0" borderId="0" xfId="0" applyFont="1" applyProtection="1"/>
    <xf numFmtId="0" fontId="113" fillId="0" borderId="0" xfId="0" applyFont="1" applyProtection="1"/>
    <xf numFmtId="0" fontId="102" fillId="6" borderId="57" xfId="1" applyFont="1" applyFill="1" applyBorder="1" applyProtection="1">
      <protection locked="0"/>
    </xf>
    <xf numFmtId="14" fontId="38" fillId="10" borderId="73" xfId="1" applyNumberFormat="1" applyFont="1" applyFill="1" applyBorder="1" applyAlignment="1" applyProtection="1">
      <alignment vertical="center"/>
      <protection locked="0"/>
    </xf>
    <xf numFmtId="0" fontId="96" fillId="11" borderId="63" xfId="1" applyFont="1" applyFill="1" applyBorder="1" applyAlignment="1" applyProtection="1">
      <alignment horizontal="center" vertical="center"/>
      <protection locked="0"/>
    </xf>
    <xf numFmtId="0" fontId="97" fillId="11" borderId="63" xfId="1" applyFont="1" applyFill="1" applyBorder="1" applyAlignment="1" applyProtection="1">
      <alignment horizontal="center" vertical="center"/>
      <protection locked="0"/>
    </xf>
    <xf numFmtId="0" fontId="78" fillId="11" borderId="63" xfId="1" applyFont="1" applyFill="1" applyBorder="1" applyAlignment="1" applyProtection="1">
      <alignment horizontal="center" vertical="center"/>
      <protection locked="0"/>
    </xf>
    <xf numFmtId="0" fontId="98" fillId="11" borderId="63" xfId="1" applyFont="1" applyFill="1" applyBorder="1" applyAlignment="1" applyProtection="1">
      <alignment horizontal="center" vertical="center"/>
      <protection locked="0"/>
    </xf>
    <xf numFmtId="0" fontId="103" fillId="11" borderId="63" xfId="1" applyFont="1" applyFill="1" applyBorder="1" applyAlignment="1" applyProtection="1">
      <alignment horizontal="center" vertical="center"/>
      <protection locked="0"/>
    </xf>
    <xf numFmtId="0" fontId="94" fillId="9" borderId="63" xfId="1" applyFont="1" applyFill="1" applyBorder="1" applyAlignment="1" applyProtection="1">
      <alignment horizontal="center" vertical="center"/>
      <protection locked="0"/>
    </xf>
    <xf numFmtId="0" fontId="92" fillId="9" borderId="63" xfId="0" applyFont="1" applyFill="1" applyBorder="1" applyAlignment="1" applyProtection="1">
      <alignment vertical="center"/>
      <protection locked="0"/>
    </xf>
    <xf numFmtId="0" fontId="92" fillId="9" borderId="63" xfId="0" applyFont="1" applyFill="1" applyBorder="1" applyAlignment="1" applyProtection="1">
      <alignment horizontal="center" vertical="center"/>
      <protection locked="0"/>
    </xf>
    <xf numFmtId="0" fontId="92" fillId="9" borderId="63" xfId="0" applyFont="1" applyFill="1" applyBorder="1" applyAlignment="1" applyProtection="1">
      <alignment vertical="center" shrinkToFit="1"/>
      <protection locked="0"/>
    </xf>
    <xf numFmtId="0" fontId="43" fillId="0" borderId="0" xfId="0" applyFont="1" applyProtection="1"/>
    <xf numFmtId="0" fontId="59" fillId="0" borderId="0" xfId="0" applyFont="1" applyProtection="1"/>
    <xf numFmtId="0" fontId="38" fillId="5" borderId="47" xfId="1" applyFont="1" applyFill="1" applyBorder="1" applyProtection="1"/>
    <xf numFmtId="0" fontId="62" fillId="5" borderId="47" xfId="1" applyFont="1" applyFill="1" applyBorder="1" applyProtection="1"/>
    <xf numFmtId="0" fontId="63" fillId="5" borderId="0" xfId="0" applyFont="1" applyFill="1" applyBorder="1" applyAlignment="1" applyProtection="1">
      <alignment horizontal="left" vertical="center"/>
    </xf>
    <xf numFmtId="0" fontId="64" fillId="5" borderId="0" xfId="1" applyFont="1" applyFill="1" applyBorder="1" applyAlignment="1" applyProtection="1">
      <alignment horizontal="left" indent="2"/>
    </xf>
    <xf numFmtId="0" fontId="127" fillId="5" borderId="0" xfId="0" applyFont="1" applyFill="1" applyBorder="1" applyAlignment="1">
      <alignment horizontal="left" indent="1"/>
    </xf>
    <xf numFmtId="49" fontId="87" fillId="10" borderId="74" xfId="1" applyNumberFormat="1" applyFont="1" applyFill="1" applyBorder="1" applyAlignment="1" applyProtection="1">
      <alignment vertical="center"/>
      <protection locked="0"/>
    </xf>
    <xf numFmtId="14" fontId="107" fillId="10" borderId="73" xfId="1" applyNumberFormat="1" applyFont="1" applyFill="1" applyBorder="1" applyAlignment="1" applyProtection="1">
      <alignment horizontal="center" vertical="center"/>
      <protection locked="0"/>
    </xf>
    <xf numFmtId="14" fontId="112" fillId="10" borderId="73" xfId="1" applyNumberFormat="1" applyFont="1" applyFill="1" applyBorder="1" applyAlignment="1" applyProtection="1">
      <alignment horizontal="center" vertical="center"/>
      <protection locked="0"/>
    </xf>
    <xf numFmtId="14" fontId="128" fillId="10" borderId="73" xfId="1" applyNumberFormat="1" applyFont="1" applyFill="1" applyBorder="1" applyAlignment="1" applyProtection="1">
      <alignment horizontal="center" vertical="center"/>
      <protection locked="0"/>
    </xf>
    <xf numFmtId="49" fontId="112" fillId="10" borderId="74" xfId="1" applyNumberFormat="1" applyFont="1" applyFill="1" applyBorder="1" applyAlignment="1" applyProtection="1">
      <alignment horizontal="center" vertical="center"/>
      <protection locked="0"/>
    </xf>
    <xf numFmtId="49" fontId="128" fillId="10" borderId="74" xfId="1" applyNumberFormat="1" applyFont="1" applyFill="1" applyBorder="1" applyAlignment="1" applyProtection="1">
      <alignment horizontal="center" vertical="center"/>
      <protection locked="0"/>
    </xf>
    <xf numFmtId="0" fontId="55" fillId="5" borderId="0" xfId="0" applyFont="1" applyFill="1" applyBorder="1"/>
    <xf numFmtId="0" fontId="56" fillId="5" borderId="0" xfId="0" applyFont="1" applyFill="1" applyBorder="1"/>
    <xf numFmtId="0" fontId="61" fillId="5" borderId="0" xfId="0" applyFont="1" applyFill="1" applyBorder="1"/>
    <xf numFmtId="0" fontId="59" fillId="5" borderId="52" xfId="0" applyFont="1" applyFill="1" applyBorder="1" applyProtection="1"/>
    <xf numFmtId="0" fontId="1" fillId="5" borderId="0" xfId="1" quotePrefix="1" applyFont="1" applyFill="1" applyBorder="1" applyProtection="1"/>
    <xf numFmtId="0" fontId="129" fillId="5" borderId="0" xfId="1" applyFont="1" applyFill="1" applyBorder="1"/>
    <xf numFmtId="49" fontId="87" fillId="9" borderId="63" xfId="1" applyNumberFormat="1" applyFont="1" applyFill="1" applyBorder="1" applyAlignment="1" applyProtection="1">
      <alignment vertical="center"/>
      <protection locked="0"/>
    </xf>
    <xf numFmtId="49" fontId="80" fillId="9" borderId="63" xfId="1" applyNumberFormat="1" applyFont="1" applyFill="1" applyBorder="1" applyAlignment="1" applyProtection="1">
      <alignment vertical="center"/>
      <protection locked="0"/>
    </xf>
    <xf numFmtId="49" fontId="92" fillId="9" borderId="63" xfId="0" applyNumberFormat="1" applyFont="1" applyFill="1" applyBorder="1" applyAlignment="1" applyProtection="1">
      <alignment vertical="center"/>
      <protection locked="0"/>
    </xf>
    <xf numFmtId="0" fontId="13" fillId="0" borderId="4" xfId="1" applyFont="1" applyFill="1" applyBorder="1" applyAlignment="1">
      <alignment horizontal="center" vertical="center" wrapText="1"/>
    </xf>
    <xf numFmtId="0" fontId="12" fillId="0" borderId="0" xfId="1" applyFont="1" applyBorder="1" applyAlignment="1">
      <alignment horizontal="right" vertical="center" wrapText="1"/>
    </xf>
    <xf numFmtId="164" fontId="12" fillId="0" borderId="0" xfId="1" applyNumberFormat="1" applyFont="1" applyBorder="1" applyAlignment="1">
      <alignment horizontal="center" vertical="center" wrapText="1"/>
    </xf>
    <xf numFmtId="0" fontId="16" fillId="0" borderId="5" xfId="1" applyFont="1" applyBorder="1" applyAlignment="1">
      <alignment horizontal="center" vertical="center" wrapText="1"/>
    </xf>
    <xf numFmtId="0" fontId="17" fillId="0" borderId="6" xfId="1" applyFont="1" applyFill="1" applyBorder="1" applyAlignment="1">
      <alignment horizontal="center" vertical="center" wrapText="1"/>
    </xf>
    <xf numFmtId="0" fontId="18" fillId="0" borderId="7" xfId="1" applyFont="1" applyFill="1" applyBorder="1" applyAlignment="1">
      <alignment horizontal="center" vertical="center" wrapText="1"/>
    </xf>
    <xf numFmtId="0" fontId="16" fillId="3" borderId="6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horizontal="left" wrapText="1"/>
    </xf>
    <xf numFmtId="0" fontId="3" fillId="0" borderId="0" xfId="1" applyFont="1" applyBorder="1" applyAlignment="1">
      <alignment horizontal="right" vertical="top" wrapText="1"/>
    </xf>
    <xf numFmtId="0" fontId="4" fillId="0" borderId="1" xfId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6" fillId="0" borderId="0" xfId="1" applyFont="1" applyBorder="1" applyAlignment="1">
      <alignment horizontal="center" vertical="top"/>
    </xf>
    <xf numFmtId="0" fontId="7" fillId="2" borderId="2" xfId="1" applyFont="1" applyFill="1" applyBorder="1" applyAlignment="1">
      <alignment horizontal="center"/>
    </xf>
    <xf numFmtId="0" fontId="8" fillId="2" borderId="3" xfId="1" applyFont="1" applyFill="1" applyBorder="1" applyAlignment="1">
      <alignment horizontal="center"/>
    </xf>
    <xf numFmtId="0" fontId="10" fillId="0" borderId="0" xfId="1" applyFont="1" applyBorder="1" applyAlignment="1">
      <alignment horizontal="center" wrapText="1"/>
    </xf>
    <xf numFmtId="14" fontId="5" fillId="0" borderId="4" xfId="1" applyNumberFormat="1" applyFont="1" applyFill="1" applyBorder="1" applyAlignment="1">
      <alignment horizontal="center" vertical="center" wrapText="1"/>
    </xf>
    <xf numFmtId="0" fontId="9" fillId="2" borderId="9" xfId="1" applyFont="1" applyFill="1" applyBorder="1" applyAlignment="1">
      <alignment horizontal="center" vertical="center"/>
    </xf>
    <xf numFmtId="0" fontId="28" fillId="2" borderId="13" xfId="1" applyFont="1" applyFill="1" applyBorder="1" applyAlignment="1">
      <alignment horizontal="center" vertical="top"/>
    </xf>
    <xf numFmtId="0" fontId="29" fillId="0" borderId="4" xfId="1" applyFont="1" applyFill="1" applyBorder="1" applyAlignment="1">
      <alignment horizontal="center" vertical="center"/>
    </xf>
    <xf numFmtId="14" fontId="29" fillId="0" borderId="4" xfId="1" applyNumberFormat="1" applyFont="1" applyFill="1" applyBorder="1" applyAlignment="1">
      <alignment horizontal="center" vertical="center"/>
    </xf>
    <xf numFmtId="0" fontId="64" fillId="5" borderId="0" xfId="1" applyFont="1" applyFill="1" applyBorder="1" applyAlignment="1">
      <alignment horizontal="center"/>
    </xf>
    <xf numFmtId="0" fontId="64" fillId="5" borderId="0" xfId="1" applyFont="1" applyFill="1" applyBorder="1" applyAlignment="1">
      <alignment horizontal="left" indent="2"/>
    </xf>
    <xf numFmtId="166" fontId="106" fillId="5" borderId="59" xfId="1" applyNumberFormat="1" applyFont="1" applyFill="1" applyBorder="1" applyAlignment="1" applyProtection="1">
      <alignment horizontal="center"/>
      <protection locked="0"/>
    </xf>
    <xf numFmtId="0" fontId="106" fillId="5" borderId="59" xfId="1" applyFont="1" applyFill="1" applyBorder="1" applyAlignment="1" applyProtection="1">
      <alignment horizontal="center"/>
      <protection locked="0"/>
    </xf>
    <xf numFmtId="0" fontId="68" fillId="5" borderId="0" xfId="1" applyFont="1" applyFill="1" applyBorder="1" applyAlignment="1">
      <alignment horizontal="center" vertical="top"/>
    </xf>
    <xf numFmtId="0" fontId="106" fillId="0" borderId="57" xfId="0" applyFont="1" applyFill="1" applyBorder="1" applyAlignment="1" applyProtection="1">
      <alignment horizontal="center"/>
      <protection locked="0"/>
    </xf>
    <xf numFmtId="0" fontId="62" fillId="5" borderId="47" xfId="1" applyFont="1" applyFill="1" applyBorder="1" applyAlignment="1">
      <alignment horizontal="center"/>
    </xf>
    <xf numFmtId="0" fontId="63" fillId="5" borderId="1" xfId="1" applyFont="1" applyFill="1" applyBorder="1" applyAlignment="1">
      <alignment horizontal="center" vertical="center"/>
    </xf>
    <xf numFmtId="0" fontId="63" fillId="5" borderId="1" xfId="1" applyFont="1" applyFill="1" applyBorder="1" applyAlignment="1" applyProtection="1">
      <alignment horizontal="left" vertical="center"/>
      <protection locked="0"/>
    </xf>
    <xf numFmtId="0" fontId="39" fillId="4" borderId="55" xfId="1" applyFont="1" applyFill="1" applyBorder="1" applyAlignment="1">
      <alignment horizontal="center" vertical="center" wrapText="1"/>
    </xf>
    <xf numFmtId="0" fontId="41" fillId="0" borderId="57" xfId="1" applyFont="1" applyFill="1" applyBorder="1" applyAlignment="1">
      <alignment horizontal="center" vertical="center"/>
    </xf>
    <xf numFmtId="0" fontId="41" fillId="0" borderId="57" xfId="1" applyFont="1" applyFill="1" applyBorder="1" applyAlignment="1">
      <alignment horizontal="center" vertical="center" wrapText="1"/>
    </xf>
    <xf numFmtId="0" fontId="49" fillId="0" borderId="57" xfId="0" applyFont="1" applyFill="1" applyBorder="1" applyAlignment="1" applyProtection="1">
      <alignment horizontal="left" indent="2"/>
      <protection locked="0"/>
    </xf>
    <xf numFmtId="0" fontId="58" fillId="0" borderId="57" xfId="0" applyFont="1" applyFill="1" applyBorder="1" applyAlignment="1" applyProtection="1">
      <alignment horizontal="left" indent="2"/>
      <protection locked="0"/>
    </xf>
    <xf numFmtId="166" fontId="106" fillId="12" borderId="78" xfId="1" applyNumberFormat="1" applyFont="1" applyFill="1" applyBorder="1" applyAlignment="1">
      <alignment horizontal="center"/>
    </xf>
    <xf numFmtId="166" fontId="106" fillId="12" borderId="79" xfId="1" applyNumberFormat="1" applyFont="1" applyFill="1" applyBorder="1" applyAlignment="1">
      <alignment horizontal="center"/>
    </xf>
    <xf numFmtId="166" fontId="106" fillId="12" borderId="80" xfId="1" applyNumberFormat="1" applyFont="1" applyFill="1" applyBorder="1" applyAlignment="1">
      <alignment horizontal="center"/>
    </xf>
    <xf numFmtId="0" fontId="115" fillId="5" borderId="0" xfId="0" applyFont="1" applyFill="1" applyBorder="1" applyAlignment="1">
      <alignment horizontal="left" wrapText="1"/>
    </xf>
    <xf numFmtId="0" fontId="64" fillId="5" borderId="0" xfId="1" applyFont="1" applyFill="1" applyBorder="1" applyAlignment="1" applyProtection="1">
      <alignment horizontal="center" vertical="top"/>
    </xf>
    <xf numFmtId="166" fontId="106" fillId="0" borderId="78" xfId="1" applyNumberFormat="1" applyFont="1" applyFill="1" applyBorder="1" applyAlignment="1" applyProtection="1">
      <alignment horizontal="center"/>
    </xf>
    <xf numFmtId="166" fontId="106" fillId="0" borderId="79" xfId="1" applyNumberFormat="1" applyFont="1" applyFill="1" applyBorder="1" applyAlignment="1" applyProtection="1">
      <alignment horizontal="center"/>
    </xf>
    <xf numFmtId="166" fontId="106" fillId="0" borderId="80" xfId="1" applyNumberFormat="1" applyFont="1" applyFill="1" applyBorder="1" applyAlignment="1" applyProtection="1">
      <alignment horizontal="center"/>
    </xf>
    <xf numFmtId="0" fontId="62" fillId="5" borderId="47" xfId="1" applyFont="1" applyFill="1" applyBorder="1" applyAlignment="1" applyProtection="1">
      <alignment horizontal="center"/>
    </xf>
    <xf numFmtId="0" fontId="63" fillId="5" borderId="1" xfId="1" applyFont="1" applyFill="1" applyBorder="1" applyAlignment="1" applyProtection="1">
      <alignment horizontal="center" vertical="center"/>
    </xf>
    <xf numFmtId="0" fontId="63" fillId="5" borderId="1" xfId="0" applyFont="1" applyFill="1" applyBorder="1" applyAlignment="1" applyProtection="1">
      <alignment horizontal="left" vertical="center"/>
      <protection locked="0"/>
    </xf>
    <xf numFmtId="0" fontId="28" fillId="5" borderId="0" xfId="1" applyFont="1" applyFill="1" applyBorder="1" applyAlignment="1" applyProtection="1">
      <alignment horizontal="center"/>
    </xf>
    <xf numFmtId="0" fontId="28" fillId="5" borderId="0" xfId="1" applyFont="1" applyFill="1" applyBorder="1" applyAlignment="1" applyProtection="1">
      <alignment horizontal="left" indent="2"/>
    </xf>
    <xf numFmtId="0" fontId="39" fillId="4" borderId="55" xfId="1" applyFont="1" applyFill="1" applyBorder="1" applyAlignment="1" applyProtection="1">
      <alignment horizontal="center" vertical="center" wrapText="1"/>
    </xf>
    <xf numFmtId="0" fontId="67" fillId="0" borderId="57" xfId="1" applyFont="1" applyFill="1" applyBorder="1" applyAlignment="1" applyProtection="1">
      <alignment horizontal="center" vertical="center"/>
    </xf>
    <xf numFmtId="0" fontId="41" fillId="0" borderId="57" xfId="1" applyFont="1" applyFill="1" applyBorder="1" applyAlignment="1" applyProtection="1">
      <alignment horizontal="center" vertical="center" wrapText="1"/>
    </xf>
    <xf numFmtId="166" fontId="106" fillId="5" borderId="1" xfId="1" applyNumberFormat="1" applyFont="1" applyFill="1" applyBorder="1" applyAlignment="1" applyProtection="1">
      <alignment horizontal="center"/>
      <protection locked="0"/>
    </xf>
    <xf numFmtId="0" fontId="106" fillId="5" borderId="1" xfId="1" applyFont="1" applyFill="1" applyBorder="1" applyAlignment="1" applyProtection="1">
      <alignment horizontal="center"/>
      <protection locked="0"/>
    </xf>
    <xf numFmtId="0" fontId="110" fillId="12" borderId="77" xfId="0" applyFont="1" applyFill="1" applyBorder="1" applyAlignment="1" applyProtection="1">
      <alignment horizontal="left" indent="1"/>
      <protection locked="0"/>
    </xf>
    <xf numFmtId="0" fontId="101" fillId="5" borderId="0" xfId="1" applyFont="1" applyFill="1" applyBorder="1" applyAlignment="1" applyProtection="1">
      <alignment horizontal="left" vertical="center"/>
      <protection locked="0"/>
    </xf>
    <xf numFmtId="0" fontId="111" fillId="5" borderId="0" xfId="1" applyFont="1" applyFill="1" applyBorder="1" applyAlignment="1" applyProtection="1">
      <alignment horizontal="left"/>
    </xf>
    <xf numFmtId="0" fontId="31" fillId="5" borderId="0" xfId="1" applyFont="1" applyFill="1" applyBorder="1" applyProtection="1"/>
    <xf numFmtId="0" fontId="108" fillId="0" borderId="57" xfId="0" applyFont="1" applyFill="1" applyBorder="1" applyAlignment="1" applyProtection="1">
      <alignment horizontal="left" vertical="center" indent="1"/>
      <protection locked="0"/>
    </xf>
    <xf numFmtId="0" fontId="65" fillId="7" borderId="47" xfId="1" applyFont="1" applyFill="1" applyBorder="1" applyAlignment="1" applyProtection="1">
      <alignment horizontal="center"/>
    </xf>
    <xf numFmtId="0" fontId="106" fillId="5" borderId="77" xfId="0" applyFont="1" applyFill="1" applyBorder="1" applyAlignment="1" applyProtection="1">
      <alignment horizontal="center" wrapText="1"/>
      <protection locked="0"/>
    </xf>
    <xf numFmtId="0" fontId="108" fillId="0" borderId="57" xfId="0" applyFont="1" applyFill="1" applyBorder="1" applyAlignment="1" applyProtection="1">
      <alignment horizontal="left" vertical="center" wrapText="1" indent="1"/>
      <protection locked="0"/>
    </xf>
    <xf numFmtId="0" fontId="108" fillId="0" borderId="78" xfId="0" applyFont="1" applyFill="1" applyBorder="1" applyAlignment="1" applyProtection="1">
      <alignment horizontal="left" vertical="center" wrapText="1" indent="1"/>
      <protection locked="0"/>
    </xf>
    <xf numFmtId="0" fontId="108" fillId="0" borderId="79" xfId="0" applyFont="1" applyFill="1" applyBorder="1" applyAlignment="1" applyProtection="1">
      <alignment horizontal="left" vertical="center" wrapText="1" indent="1"/>
      <protection locked="0"/>
    </xf>
    <xf numFmtId="0" fontId="108" fillId="0" borderId="80" xfId="0" applyFont="1" applyFill="1" applyBorder="1" applyAlignment="1" applyProtection="1">
      <alignment horizontal="left" vertical="center" wrapText="1" indent="1"/>
      <protection locked="0"/>
    </xf>
    <xf numFmtId="0" fontId="75" fillId="4" borderId="55" xfId="1" applyFont="1" applyFill="1" applyBorder="1" applyAlignment="1" applyProtection="1">
      <alignment horizontal="center" vertical="center" wrapText="1"/>
    </xf>
    <xf numFmtId="0" fontId="41" fillId="0" borderId="57" xfId="1" applyFont="1" applyFill="1" applyBorder="1" applyAlignment="1" applyProtection="1">
      <alignment horizontal="center" vertical="center"/>
    </xf>
    <xf numFmtId="166" fontId="41" fillId="6" borderId="75" xfId="1" applyNumberFormat="1" applyFont="1" applyFill="1" applyBorder="1" applyAlignment="1" applyProtection="1">
      <alignment horizontal="center" vertical="center"/>
    </xf>
    <xf numFmtId="166" fontId="41" fillId="6" borderId="70" xfId="1" applyNumberFormat="1" applyFont="1" applyFill="1" applyBorder="1" applyAlignment="1" applyProtection="1">
      <alignment horizontal="center" vertical="center"/>
    </xf>
    <xf numFmtId="166" fontId="41" fillId="6" borderId="76" xfId="1" applyNumberFormat="1" applyFont="1" applyFill="1" applyBorder="1" applyAlignment="1" applyProtection="1">
      <alignment horizontal="center" vertical="center"/>
    </xf>
    <xf numFmtId="0" fontId="109" fillId="6" borderId="63" xfId="0" applyFont="1" applyFill="1" applyBorder="1" applyAlignment="1" applyProtection="1">
      <alignment horizontal="left" indent="1"/>
      <protection locked="0"/>
    </xf>
    <xf numFmtId="0" fontId="95" fillId="9" borderId="63" xfId="0" applyFont="1" applyFill="1" applyBorder="1" applyAlignment="1">
      <alignment horizontal="left" vertical="center" indent="1"/>
    </xf>
    <xf numFmtId="0" fontId="95" fillId="9" borderId="63" xfId="0" applyFont="1" applyFill="1" applyBorder="1" applyAlignment="1">
      <alignment horizontal="left" vertical="center" wrapText="1" indent="1"/>
    </xf>
    <xf numFmtId="0" fontId="87" fillId="5" borderId="69" xfId="1" applyFont="1" applyFill="1" applyBorder="1" applyAlignment="1">
      <alignment vertical="center"/>
    </xf>
    <xf numFmtId="0" fontId="95" fillId="9" borderId="63" xfId="1" applyFont="1" applyFill="1" applyBorder="1" applyAlignment="1">
      <alignment horizontal="left" vertical="center" wrapText="1" indent="1"/>
    </xf>
    <xf numFmtId="0" fontId="95" fillId="9" borderId="63" xfId="1" applyFont="1" applyFill="1" applyBorder="1" applyAlignment="1">
      <alignment horizontal="left" vertical="center" indent="1"/>
    </xf>
    <xf numFmtId="0" fontId="87" fillId="5" borderId="63" xfId="1" applyFont="1" applyFill="1" applyBorder="1" applyAlignment="1">
      <alignment vertical="center"/>
    </xf>
    <xf numFmtId="0" fontId="87" fillId="5" borderId="59" xfId="1" applyFont="1" applyFill="1" applyBorder="1" applyAlignment="1">
      <alignment vertical="center"/>
    </xf>
    <xf numFmtId="0" fontId="95" fillId="11" borderId="63" xfId="1" applyFont="1" applyFill="1" applyBorder="1" applyAlignment="1">
      <alignment horizontal="left" vertical="center" wrapText="1" indent="1"/>
    </xf>
    <xf numFmtId="0" fontId="95" fillId="8" borderId="70" xfId="1" applyFont="1" applyFill="1" applyBorder="1" applyAlignment="1">
      <alignment horizontal="left" vertical="center" wrapText="1" indent="1"/>
    </xf>
    <xf numFmtId="0" fontId="92" fillId="8" borderId="71" xfId="1" applyFont="1" applyFill="1" applyBorder="1" applyAlignment="1">
      <alignment vertical="center"/>
    </xf>
    <xf numFmtId="0" fontId="92" fillId="8" borderId="63" xfId="1" applyFont="1" applyFill="1" applyBorder="1" applyAlignment="1">
      <alignment vertical="center" wrapText="1"/>
    </xf>
    <xf numFmtId="0" fontId="92" fillId="8" borderId="72" xfId="1" applyFont="1" applyFill="1" applyBorder="1" applyAlignment="1">
      <alignment vertical="center" wrapText="1"/>
    </xf>
    <xf numFmtId="0" fontId="95" fillId="11" borderId="63" xfId="0" applyFont="1" applyFill="1" applyBorder="1" applyAlignment="1">
      <alignment horizontal="left" vertical="center" wrapText="1" indent="1"/>
    </xf>
    <xf numFmtId="0" fontId="94" fillId="8" borderId="71" xfId="1" applyFont="1" applyFill="1" applyBorder="1" applyAlignment="1">
      <alignment horizontal="left" vertical="center" indent="1"/>
    </xf>
    <xf numFmtId="0" fontId="94" fillId="8" borderId="63" xfId="1" applyFont="1" applyFill="1" applyBorder="1" applyAlignment="1">
      <alignment horizontal="left" vertical="center" indent="1"/>
    </xf>
    <xf numFmtId="0" fontId="94" fillId="8" borderId="72" xfId="1" applyFont="1" applyFill="1" applyBorder="1" applyAlignment="1">
      <alignment horizontal="left" vertical="center" indent="1"/>
    </xf>
    <xf numFmtId="0" fontId="92" fillId="8" borderId="71" xfId="1" applyFont="1" applyFill="1" applyBorder="1" applyAlignment="1">
      <alignment horizontal="left" vertical="center" indent="1"/>
    </xf>
    <xf numFmtId="0" fontId="92" fillId="8" borderId="63" xfId="1" applyFont="1" applyFill="1" applyBorder="1" applyAlignment="1">
      <alignment horizontal="left" vertical="center" indent="1"/>
    </xf>
    <xf numFmtId="0" fontId="92" fillId="8" borderId="63" xfId="1" applyFont="1" applyFill="1" applyBorder="1" applyAlignment="1">
      <alignment horizontal="left" vertical="center" wrapText="1" indent="1"/>
    </xf>
    <xf numFmtId="0" fontId="92" fillId="8" borderId="72" xfId="1" applyFont="1" applyFill="1" applyBorder="1" applyAlignment="1">
      <alignment horizontal="left" vertical="center" wrapText="1" indent="1"/>
    </xf>
    <xf numFmtId="0" fontId="94" fillId="10" borderId="65" xfId="1" applyFont="1" applyFill="1" applyBorder="1" applyAlignment="1">
      <alignment horizontal="center" vertical="center"/>
    </xf>
    <xf numFmtId="0" fontId="77" fillId="4" borderId="55" xfId="1" applyFont="1" applyFill="1" applyBorder="1" applyAlignment="1">
      <alignment horizontal="center" vertical="center" wrapText="1"/>
    </xf>
    <xf numFmtId="166" fontId="41" fillId="0" borderId="57" xfId="1" applyNumberFormat="1" applyFont="1" applyFill="1" applyBorder="1" applyAlignment="1">
      <alignment horizontal="center" vertical="center"/>
    </xf>
    <xf numFmtId="166" fontId="101" fillId="6" borderId="57" xfId="1" applyNumberFormat="1" applyFont="1" applyFill="1" applyBorder="1" applyAlignment="1" applyProtection="1">
      <alignment horizontal="center"/>
      <protection locked="0"/>
    </xf>
    <xf numFmtId="167" fontId="101" fillId="6" borderId="57" xfId="1" applyNumberFormat="1" applyFont="1" applyFill="1" applyBorder="1" applyProtection="1">
      <protection locked="0"/>
    </xf>
    <xf numFmtId="0" fontId="87" fillId="5" borderId="0" xfId="1" applyFont="1" applyFill="1" applyBorder="1"/>
    <xf numFmtId="0" fontId="102" fillId="6" borderId="57" xfId="1" applyFont="1" applyFill="1" applyBorder="1" applyAlignment="1" applyProtection="1">
      <alignment horizontal="left" indent="1"/>
      <protection locked="0"/>
    </xf>
    <xf numFmtId="0" fontId="88" fillId="6" borderId="75" xfId="1" applyFont="1" applyFill="1" applyBorder="1" applyAlignment="1" applyProtection="1">
      <alignment horizontal="left" indent="1"/>
      <protection locked="0"/>
    </xf>
    <xf numFmtId="0" fontId="88" fillId="6" borderId="70" xfId="1" applyFont="1" applyFill="1" applyBorder="1" applyAlignment="1" applyProtection="1">
      <alignment horizontal="left" indent="1"/>
      <protection locked="0"/>
    </xf>
    <xf numFmtId="0" fontId="88" fillId="6" borderId="76" xfId="1" applyFont="1" applyFill="1" applyBorder="1" applyAlignment="1" applyProtection="1">
      <alignment horizontal="left" indent="1"/>
      <protection locked="0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CC33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5E0B4"/>
      <rgbColor rgb="00808080"/>
      <rgbColor rgb="005B9BD5"/>
      <rgbColor rgb="00993366"/>
      <rgbColor rgb="00FEF8F4"/>
      <rgbColor rgb="00CCFFFF"/>
      <rgbColor rgb="00660066"/>
      <rgbColor rgb="00FF8080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CC"/>
      <rgbColor rgb="0000CCFF"/>
      <rgbColor rgb="00CCFFFF"/>
      <rgbColor rgb="0066FF99"/>
      <rgbColor rgb="00FFFF99"/>
      <rgbColor rgb="0099CCFF"/>
      <rgbColor rgb="00FF99CC"/>
      <rgbColor rgb="00CC99FF"/>
      <rgbColor rgb="00FFCC99"/>
      <rgbColor rgb="003366FF"/>
      <rgbColor rgb="0033FF99"/>
      <rgbColor rgb="0099FF33"/>
      <rgbColor rgb="00FFCC00"/>
      <rgbColor rgb="00FF9900"/>
      <rgbColor rgb="00FF3333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autoTitleDeleted val="1"/>
    <c:plotArea>
      <c:layout>
        <c:manualLayout>
          <c:layoutTarget val="inner"/>
          <c:xMode val="edge"/>
          <c:yMode val="edge"/>
          <c:x val="3.2000977302573917E-2"/>
          <c:y val="0.12274773029503869"/>
          <c:w val="0.94839260005809889"/>
          <c:h val="0.72204547232375804"/>
        </c:manualLayout>
      </c:layout>
      <c:lineChart>
        <c:grouping val="standard"/>
        <c:ser>
          <c:idx val="0"/>
          <c:order val="0"/>
          <c:spPr>
            <a:ln w="38100">
              <a:solidFill>
                <a:srgbClr val="5B9BD5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5B9BD5"/>
              </a:solidFill>
              <a:ln>
                <a:solidFill>
                  <a:srgbClr val="5B9BD5"/>
                </a:solidFill>
                <a:prstDash val="solid"/>
              </a:ln>
            </c:spPr>
          </c:marker>
          <c:val>
            <c:numRef>
              <c:f>'Лист динамического наблюдения'!$C$13:$V$13</c:f>
              <c:numCache>
                <c:formatCode>General</c:formatCode>
                <c:ptCount val="20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43A-4F63-9200-1837998FDB33}"/>
            </c:ext>
          </c:extLst>
        </c:ser>
        <c:marker val="1"/>
        <c:axId val="99429760"/>
        <c:axId val="99669504"/>
      </c:lineChart>
      <c:catAx>
        <c:axId val="99429760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12700">
            <a:solidFill>
              <a:srgbClr val="D9D9D9"/>
            </a:solidFill>
            <a:prstDash val="solid"/>
          </a:ln>
        </c:spPr>
        <c:txPr>
          <a:bodyPr rot="48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99669504"/>
        <c:crossesAt val="0"/>
        <c:auto val="1"/>
        <c:lblAlgn val="ctr"/>
        <c:lblOffset val="100"/>
        <c:tickLblSkip val="1"/>
        <c:tickMarkSkip val="1"/>
      </c:catAx>
      <c:valAx>
        <c:axId val="99669504"/>
        <c:scaling>
          <c:orientation val="minMax"/>
        </c:scaling>
        <c:axPos val="l"/>
        <c:majorGridlines>
          <c:spPr>
            <a:ln w="12700">
              <a:solidFill>
                <a:srgbClr val="D9D9D9"/>
              </a:solidFill>
              <a:prstDash val="solid"/>
            </a:ln>
          </c:spPr>
        </c:majorGridlines>
        <c:numFmt formatCode="General" sourceLinked="1"/>
        <c:majorTickMark val="none"/>
        <c:tickLblPos val="nextTo"/>
        <c:spPr>
          <a:ln w="6350">
            <a:noFill/>
          </a:ln>
        </c:spPr>
        <c:txPr>
          <a:bodyPr rot="48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99429760"/>
        <c:crossesAt val="1"/>
        <c:crossBetween val="midCat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12700">
      <a:solidFill>
        <a:srgbClr val="D9D9D9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u-RU"/>
    </a:p>
  </c:txPr>
  <c:printSettings>
    <c:headerFooter alignWithMargins="0"/>
    <c:pageMargins b="1" l="0.75000000000000044" r="0.75000000000000044" t="1" header="0.51180555555555562" footer="0.51180555555555562"/>
    <c:pageSetup firstPageNumber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&#1054;&#1089;&#1084;&#1086;&#1090;&#1088; &#1057;&#1058;&#1055;'!A1"/><Relationship Id="rId2" Type="http://schemas.openxmlformats.org/officeDocument/2006/relationships/hyperlink" Target="#'&#1064;&#1082;&#1072;&#1072; &#1042;&#1072;&#1090;&#1077;&#1088;&#1083;&#1086;&#1086;'!A1"/><Relationship Id="rId1" Type="http://schemas.openxmlformats.org/officeDocument/2006/relationships/hyperlink" Target="#'&#1051;&#1080;&#1089;&#1090; &#1074;&#1088;&#1072;&#1095;&#1077;&#1073;&#1085;&#1099;&#1081; &#1085;&#1072;&#1079;&#1085;&#1072;&#1095;&#1077;&#1085;&#1080;&#1081;'!A1"/><Relationship Id="rId6" Type="http://schemas.openxmlformats.org/officeDocument/2006/relationships/hyperlink" Target="#'&#1051;&#1080;&#1089; &#1085;&#1072;&#1073;&#1083;&#1102;&#1076;&#1077;&#1085;&#1103; &#1079;&#1072; &#1055;&#1042;&#1050;'!A1"/><Relationship Id="rId5" Type="http://schemas.openxmlformats.org/officeDocument/2006/relationships/hyperlink" Target="#'&#1064;&#1082;&#1072;&#1072; &#1052;&#1077;&#1076;&#1076;&#1083;&#1077;&#1081;'!A1"/><Relationship Id="rId4" Type="http://schemas.openxmlformats.org/officeDocument/2006/relationships/hyperlink" Target="#'&#1051;&#1080;&#1089;&#1090; &#1076;&#1080;&#1085;&#1072;&#1084;&#1080;&#1095;&#1077;&#1089;&#1082;&#1086;&#1075;&#1086; &#1085;&#1072;&#1073;&#1083;&#1102;&#1076;&#1077;&#1085;&#1080;&#1103;'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&#1042;&#1074;&#1077;&#1076;&#1077;&#1085;&#1080;&#1077;!A1"/><Relationship Id="rId1" Type="http://schemas.openxmlformats.org/officeDocument/2006/relationships/hyperlink" Target="#&#1042;&#1074;&#1077;&#1076;&#1077;&#1085;&#1080;&#1077;!A1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#&#1042;&#1074;&#1077;&#1076;&#1077;&#1085;&#1080;&#1077;!A1"/><Relationship Id="rId2" Type="http://schemas.openxmlformats.org/officeDocument/2006/relationships/hyperlink" Target="#&#1042;&#1074;&#1077;&#1076;&#1077;&#1085;&#1080;&#1077;!A1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hyperlink" Target="#&#1042;&#1074;&#1077;&#1076;&#1077;&#1085;&#1080;&#1077;!A1"/><Relationship Id="rId1" Type="http://schemas.openxmlformats.org/officeDocument/2006/relationships/hyperlink" Target="#&#1042;&#1074;&#1077;&#1076;&#1077;&#1085;&#1080;&#1077;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hyperlink" Target="#&#1042;&#1074;&#1077;&#1076;&#1077;&#1085;&#1080;&#1077;!A1"/><Relationship Id="rId1" Type="http://schemas.openxmlformats.org/officeDocument/2006/relationships/hyperlink" Target="#&#1042;&#1074;&#1077;&#1076;&#1077;&#1085;&#1080;&#1077;!A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hyperlink" Target="#&#1042;&#1074;&#1077;&#1076;&#1077;&#1085;&#1080;&#1077;!A1"/><Relationship Id="rId1" Type="http://schemas.openxmlformats.org/officeDocument/2006/relationships/hyperlink" Target="#&#1042;&#1074;&#1077;&#1076;&#1077;&#1085;&#1080;&#1077;!A1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hyperlink" Target="#&#1042;&#1074;&#1077;&#1076;&#1077;&#1085;&#1080;&#1077;!A1"/><Relationship Id="rId1" Type="http://schemas.openxmlformats.org/officeDocument/2006/relationships/hyperlink" Target="#&#1042;&#1074;&#1077;&#1076;&#1077;&#1085;&#1080;&#1077;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38100</xdr:rowOff>
    </xdr:from>
    <xdr:to>
      <xdr:col>14</xdr:col>
      <xdr:colOff>571500</xdr:colOff>
      <xdr:row>6</xdr:row>
      <xdr:rowOff>47625</xdr:rowOff>
    </xdr:to>
    <xdr:sp macro="" textlink="">
      <xdr:nvSpPr>
        <xdr:cNvPr id="2" name="Прямоугольник: скругленные углы 1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D39D96F7-7C05-47C3-88D1-60E597A63439}"/>
            </a:ext>
          </a:extLst>
        </xdr:cNvPr>
        <xdr:cNvSpPr/>
      </xdr:nvSpPr>
      <xdr:spPr bwMode="auto">
        <a:xfrm>
          <a:off x="609600" y="200025"/>
          <a:ext cx="8496300" cy="819150"/>
        </a:xfrm>
        <a:prstGeom prst="roundRect">
          <a:avLst/>
        </a:prstGeom>
        <a:ln>
          <a:noFill/>
          <a:headEnd type="none" w="med" len="med"/>
          <a:tailEnd type="none" w="med" len="med"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ru-RU" sz="4000"/>
            <a:t>Лист врачебных назначений </a:t>
          </a:r>
        </a:p>
      </xdr:txBody>
    </xdr:sp>
    <xdr:clientData/>
  </xdr:twoCellAnchor>
  <xdr:twoCellAnchor>
    <xdr:from>
      <xdr:col>1</xdr:col>
      <xdr:colOff>38100</xdr:colOff>
      <xdr:row>13</xdr:row>
      <xdr:rowOff>66675</xdr:rowOff>
    </xdr:from>
    <xdr:to>
      <xdr:col>14</xdr:col>
      <xdr:colOff>571500</xdr:colOff>
      <xdr:row>18</xdr:row>
      <xdr:rowOff>76200</xdr:rowOff>
    </xdr:to>
    <xdr:sp macro="" textlink="">
      <xdr:nvSpPr>
        <xdr:cNvPr id="3" name="Прямоугольник: скругленные углы 2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63D9AAB3-B5E3-4E13-9C35-F12811DE8820}"/>
            </a:ext>
          </a:extLst>
        </xdr:cNvPr>
        <xdr:cNvSpPr/>
      </xdr:nvSpPr>
      <xdr:spPr bwMode="auto">
        <a:xfrm>
          <a:off x="647700" y="2171700"/>
          <a:ext cx="8458200" cy="819150"/>
        </a:xfrm>
        <a:prstGeom prst="roundRect">
          <a:avLst/>
        </a:prstGeom>
        <a:ln>
          <a:noFill/>
          <a:headEnd type="none" w="med" len="med"/>
          <a:tailEnd type="none" w="med" len="med"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ru-RU" sz="4000"/>
            <a:t>Шкала Ватерлоо</a:t>
          </a:r>
        </a:p>
      </xdr:txBody>
    </xdr:sp>
    <xdr:clientData/>
  </xdr:twoCellAnchor>
  <xdr:twoCellAnchor>
    <xdr:from>
      <xdr:col>1</xdr:col>
      <xdr:colOff>47624</xdr:colOff>
      <xdr:row>25</xdr:row>
      <xdr:rowOff>9525</xdr:rowOff>
    </xdr:from>
    <xdr:to>
      <xdr:col>14</xdr:col>
      <xdr:colOff>571499</xdr:colOff>
      <xdr:row>34</xdr:row>
      <xdr:rowOff>104776</xdr:rowOff>
    </xdr:to>
    <xdr:sp macro="" textlink="">
      <xdr:nvSpPr>
        <xdr:cNvPr id="4" name="Прямоугольник: скругленные углы 3">
          <a:hlinkClick xmlns:r="http://schemas.openxmlformats.org/officeDocument/2006/relationships" r:id="rId3"/>
          <a:extLst>
            <a:ext uri="{FF2B5EF4-FFF2-40B4-BE49-F238E27FC236}">
              <a16:creationId xmlns="" xmlns:a16="http://schemas.microsoft.com/office/drawing/2014/main" id="{E8E595E6-2D28-4398-B372-DB3726F6BA43}"/>
            </a:ext>
          </a:extLst>
        </xdr:cNvPr>
        <xdr:cNvSpPr/>
      </xdr:nvSpPr>
      <xdr:spPr bwMode="auto">
        <a:xfrm>
          <a:off x="657224" y="4057650"/>
          <a:ext cx="8448675" cy="1552576"/>
        </a:xfrm>
        <a:prstGeom prst="roundRect">
          <a:avLst/>
        </a:prstGeom>
        <a:ln>
          <a:noFill/>
          <a:headEnd type="none" w="med" len="med"/>
          <a:tailEnd type="none" w="med" len="med"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ru-RU" sz="4000"/>
            <a:t>Листи осмотра</a:t>
          </a:r>
        </a:p>
        <a:p>
          <a:pPr algn="ctr"/>
          <a:r>
            <a:rPr lang="ru-RU" sz="4000"/>
            <a:t>на степень тяжести пролежня</a:t>
          </a:r>
        </a:p>
      </xdr:txBody>
    </xdr:sp>
    <xdr:clientData/>
  </xdr:twoCellAnchor>
  <xdr:twoCellAnchor>
    <xdr:from>
      <xdr:col>1</xdr:col>
      <xdr:colOff>38100</xdr:colOff>
      <xdr:row>7</xdr:row>
      <xdr:rowOff>28575</xdr:rowOff>
    </xdr:from>
    <xdr:to>
      <xdr:col>14</xdr:col>
      <xdr:colOff>571500</xdr:colOff>
      <xdr:row>12</xdr:row>
      <xdr:rowOff>38100</xdr:rowOff>
    </xdr:to>
    <xdr:sp macro="" textlink="">
      <xdr:nvSpPr>
        <xdr:cNvPr id="5" name="Прямоугольник: скругленные углы 4">
          <a:hlinkClick xmlns:r="http://schemas.openxmlformats.org/officeDocument/2006/relationships" r:id="rId4"/>
          <a:extLst>
            <a:ext uri="{FF2B5EF4-FFF2-40B4-BE49-F238E27FC236}">
              <a16:creationId xmlns="" xmlns:a16="http://schemas.microsoft.com/office/drawing/2014/main" id="{BBCE303F-12FC-442D-A9A7-7C4242122CD9}"/>
            </a:ext>
          </a:extLst>
        </xdr:cNvPr>
        <xdr:cNvSpPr/>
      </xdr:nvSpPr>
      <xdr:spPr bwMode="auto">
        <a:xfrm>
          <a:off x="647700" y="1162050"/>
          <a:ext cx="8458200" cy="819150"/>
        </a:xfrm>
        <a:prstGeom prst="roundRect">
          <a:avLst/>
        </a:prstGeom>
        <a:ln>
          <a:noFill/>
          <a:headEnd type="none" w="med" len="med"/>
          <a:tailEnd type="none" w="med" len="med"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ru-RU" sz="4000"/>
            <a:t>Лист динамического наблюдения </a:t>
          </a:r>
        </a:p>
      </xdr:txBody>
    </xdr:sp>
    <xdr:clientData/>
  </xdr:twoCellAnchor>
  <xdr:twoCellAnchor>
    <xdr:from>
      <xdr:col>1</xdr:col>
      <xdr:colOff>47624</xdr:colOff>
      <xdr:row>19</xdr:row>
      <xdr:rowOff>57150</xdr:rowOff>
    </xdr:from>
    <xdr:to>
      <xdr:col>14</xdr:col>
      <xdr:colOff>571499</xdr:colOff>
      <xdr:row>24</xdr:row>
      <xdr:rowOff>66675</xdr:rowOff>
    </xdr:to>
    <xdr:sp macro="" textlink="">
      <xdr:nvSpPr>
        <xdr:cNvPr id="6" name="Прямоугольник: скругленные углы 5">
          <a:hlinkClick xmlns:r="http://schemas.openxmlformats.org/officeDocument/2006/relationships" r:id="rId5"/>
          <a:extLst>
            <a:ext uri="{FF2B5EF4-FFF2-40B4-BE49-F238E27FC236}">
              <a16:creationId xmlns="" xmlns:a16="http://schemas.microsoft.com/office/drawing/2014/main" id="{2CE41FD0-6037-4DF9-B1B3-8D0D8F805C17}"/>
            </a:ext>
          </a:extLst>
        </xdr:cNvPr>
        <xdr:cNvSpPr/>
      </xdr:nvSpPr>
      <xdr:spPr bwMode="auto">
        <a:xfrm>
          <a:off x="657224" y="3133725"/>
          <a:ext cx="8448675" cy="819150"/>
        </a:xfrm>
        <a:prstGeom prst="roundRect">
          <a:avLst/>
        </a:prstGeom>
        <a:ln>
          <a:noFill/>
          <a:headEnd type="none" w="med" len="med"/>
          <a:tailEnd type="none" w="med" len="med"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ru-RU" sz="4000"/>
            <a:t>Шкала Меддлей</a:t>
          </a:r>
        </a:p>
      </xdr:txBody>
    </xdr:sp>
    <xdr:clientData/>
  </xdr:twoCellAnchor>
  <xdr:twoCellAnchor>
    <xdr:from>
      <xdr:col>1</xdr:col>
      <xdr:colOff>28575</xdr:colOff>
      <xdr:row>35</xdr:row>
      <xdr:rowOff>47625</xdr:rowOff>
    </xdr:from>
    <xdr:to>
      <xdr:col>14</xdr:col>
      <xdr:colOff>542925</xdr:colOff>
      <xdr:row>45</xdr:row>
      <xdr:rowOff>95251</xdr:rowOff>
    </xdr:to>
    <xdr:sp macro="" textlink="">
      <xdr:nvSpPr>
        <xdr:cNvPr id="7" name="Прямоугольник: скругленные углы 6">
          <a:hlinkClick xmlns:r="http://schemas.openxmlformats.org/officeDocument/2006/relationships" r:id="rId6"/>
          <a:extLst>
            <a:ext uri="{FF2B5EF4-FFF2-40B4-BE49-F238E27FC236}">
              <a16:creationId xmlns="" xmlns:a16="http://schemas.microsoft.com/office/drawing/2014/main" id="{AB3EA543-9A08-42F4-B516-FB9470E7DA60}"/>
            </a:ext>
          </a:extLst>
        </xdr:cNvPr>
        <xdr:cNvSpPr/>
      </xdr:nvSpPr>
      <xdr:spPr bwMode="auto">
        <a:xfrm>
          <a:off x="638175" y="5715000"/>
          <a:ext cx="8439150" cy="1666876"/>
        </a:xfrm>
        <a:prstGeom prst="roundRect">
          <a:avLst/>
        </a:prstGeom>
        <a:ln>
          <a:noFill/>
          <a:headEnd type="none" w="med" len="med"/>
          <a:tailEnd type="none" w="med" len="med"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ru-RU" sz="4000"/>
            <a:t>Листи наблюдения</a:t>
          </a:r>
        </a:p>
        <a:p>
          <a:pPr algn="ctr"/>
          <a:r>
            <a:rPr lang="ru-RU" sz="4000"/>
            <a:t>за постоянным венозным катетером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619125</xdr:colOff>
      <xdr:row>1</xdr:row>
      <xdr:rowOff>152400</xdr:rowOff>
    </xdr:from>
    <xdr:to>
      <xdr:col>13</xdr:col>
      <xdr:colOff>76200</xdr:colOff>
      <xdr:row>2</xdr:row>
      <xdr:rowOff>9525</xdr:rowOff>
    </xdr:to>
    <xdr:sp macro="" textlink="">
      <xdr:nvSpPr>
        <xdr:cNvPr id="1025" name="Овал 5">
          <a:extLst>
            <a:ext uri="{FF2B5EF4-FFF2-40B4-BE49-F238E27FC236}">
              <a16:creationId xmlns="" xmlns:a16="http://schemas.microsoft.com/office/drawing/2014/main" id="{F66FDE16-2BAE-470D-BF3D-B93436A39047}"/>
            </a:ext>
          </a:extLst>
        </xdr:cNvPr>
        <xdr:cNvSpPr>
          <a:spLocks noChangeArrowheads="1"/>
        </xdr:cNvSpPr>
      </xdr:nvSpPr>
      <xdr:spPr bwMode="auto">
        <a:xfrm>
          <a:off x="11306175" y="771525"/>
          <a:ext cx="123825" cy="123825"/>
        </a:xfrm>
        <a:prstGeom prst="ellipse">
          <a:avLst/>
        </a:prstGeom>
        <a:solidFill>
          <a:srgbClr val="FFFFFF"/>
        </a:solidFill>
        <a:ln w="12600" cap="flat">
          <a:solidFill>
            <a:srgbClr val="FFFFFF"/>
          </a:solidFill>
          <a:miter lim="800000"/>
          <a:headEnd/>
          <a:tailEnd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638175</xdr:colOff>
      <xdr:row>2</xdr:row>
      <xdr:rowOff>38100</xdr:rowOff>
    </xdr:from>
    <xdr:to>
      <xdr:col>7</xdr:col>
      <xdr:colOff>95250</xdr:colOff>
      <xdr:row>2</xdr:row>
      <xdr:rowOff>66675</xdr:rowOff>
    </xdr:to>
    <xdr:sp macro="" textlink="">
      <xdr:nvSpPr>
        <xdr:cNvPr id="1026" name="Овал 3">
          <a:extLst>
            <a:ext uri="{FF2B5EF4-FFF2-40B4-BE49-F238E27FC236}">
              <a16:creationId xmlns="" xmlns:a16="http://schemas.microsoft.com/office/drawing/2014/main" id="{86870329-C2C1-424C-A1EB-FED3C48B088B}"/>
            </a:ext>
          </a:extLst>
        </xdr:cNvPr>
        <xdr:cNvSpPr>
          <a:spLocks noChangeArrowheads="1"/>
        </xdr:cNvSpPr>
      </xdr:nvSpPr>
      <xdr:spPr bwMode="auto">
        <a:xfrm>
          <a:off x="7277100" y="923925"/>
          <a:ext cx="123825" cy="28575"/>
        </a:xfrm>
        <a:prstGeom prst="ellipse">
          <a:avLst/>
        </a:prstGeom>
        <a:solidFill>
          <a:srgbClr val="FFFFFF"/>
        </a:solidFill>
        <a:ln w="12600" cap="flat">
          <a:solidFill>
            <a:srgbClr val="FFFFFF"/>
          </a:solidFill>
          <a:miter lim="800000"/>
          <a:headEnd/>
          <a:tailEnd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76199</xdr:colOff>
      <xdr:row>0</xdr:row>
      <xdr:rowOff>47625</xdr:rowOff>
    </xdr:from>
    <xdr:to>
      <xdr:col>1</xdr:col>
      <xdr:colOff>876299</xdr:colOff>
      <xdr:row>0</xdr:row>
      <xdr:rowOff>571500</xdr:rowOff>
    </xdr:to>
    <xdr:sp macro="" textlink="">
      <xdr:nvSpPr>
        <xdr:cNvPr id="2" name="Прямоугольник: скругленные углы 1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EE58D3A7-9973-46EE-8F83-6031B13EB2EA}"/>
            </a:ext>
          </a:extLst>
        </xdr:cNvPr>
        <xdr:cNvSpPr/>
      </xdr:nvSpPr>
      <xdr:spPr bwMode="auto">
        <a:xfrm>
          <a:off x="76199" y="47625"/>
          <a:ext cx="1381125" cy="523875"/>
        </a:xfrm>
        <a:prstGeom prst="roundRect">
          <a:avLst/>
        </a:prstGeom>
        <a:ln>
          <a:noFill/>
          <a:headEnd type="none" w="med" len="med"/>
          <a:tailEnd type="none" w="med" len="med"/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ru-RU" sz="1800" b="1"/>
            <a:t>НАЗАД</a:t>
          </a:r>
        </a:p>
      </xdr:txBody>
    </xdr:sp>
    <xdr:clientData/>
  </xdr:twoCellAnchor>
  <xdr:twoCellAnchor>
    <xdr:from>
      <xdr:col>13</xdr:col>
      <xdr:colOff>342900</xdr:colOff>
      <xdr:row>31</xdr:row>
      <xdr:rowOff>180975</xdr:rowOff>
    </xdr:from>
    <xdr:to>
      <xdr:col>14</xdr:col>
      <xdr:colOff>1057275</xdr:colOff>
      <xdr:row>34</xdr:row>
      <xdr:rowOff>133350</xdr:rowOff>
    </xdr:to>
    <xdr:sp macro="" textlink="">
      <xdr:nvSpPr>
        <xdr:cNvPr id="6" name="Прямоугольник: скругленные углы 5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7169F1AF-3CEB-41B5-BEBE-96E1F1FE9E98}"/>
            </a:ext>
          </a:extLst>
        </xdr:cNvPr>
        <xdr:cNvSpPr/>
      </xdr:nvSpPr>
      <xdr:spPr bwMode="auto">
        <a:xfrm>
          <a:off x="11696700" y="11096625"/>
          <a:ext cx="1381125" cy="523875"/>
        </a:xfrm>
        <a:prstGeom prst="roundRect">
          <a:avLst/>
        </a:prstGeom>
        <a:ln>
          <a:noFill/>
          <a:headEnd type="none" w="med" len="med"/>
          <a:tailEnd type="none" w="med" len="med"/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ru-RU" sz="1800" b="1"/>
            <a:t>НАЗАД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1933575</xdr:colOff>
      <xdr:row>13</xdr:row>
      <xdr:rowOff>123825</xdr:rowOff>
    </xdr:from>
    <xdr:to>
      <xdr:col>21</xdr:col>
      <xdr:colOff>581025</xdr:colOff>
      <xdr:row>20</xdr:row>
      <xdr:rowOff>962025</xdr:rowOff>
    </xdr:to>
    <xdr:graphicFrame macro="">
      <xdr:nvGraphicFramePr>
        <xdr:cNvPr id="2049" name="Диаграмма 1">
          <a:extLst>
            <a:ext uri="{FF2B5EF4-FFF2-40B4-BE49-F238E27FC236}">
              <a16:creationId xmlns="" xmlns:a16="http://schemas.microsoft.com/office/drawing/2014/main" id="{16AA7131-21BA-4575-ADB6-85C7594B68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66675</xdr:colOff>
      <xdr:row>0</xdr:row>
      <xdr:rowOff>38100</xdr:rowOff>
    </xdr:from>
    <xdr:to>
      <xdr:col>1</xdr:col>
      <xdr:colOff>1247775</xdr:colOff>
      <xdr:row>0</xdr:row>
      <xdr:rowOff>561975</xdr:rowOff>
    </xdr:to>
    <xdr:sp macro="" textlink="">
      <xdr:nvSpPr>
        <xdr:cNvPr id="3" name="Прямоугольник: скругленные углы 2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5A7A5A5B-CA94-4257-B16C-67174667F96E}"/>
            </a:ext>
          </a:extLst>
        </xdr:cNvPr>
        <xdr:cNvSpPr/>
      </xdr:nvSpPr>
      <xdr:spPr bwMode="auto">
        <a:xfrm>
          <a:off x="66675" y="38100"/>
          <a:ext cx="1381125" cy="523875"/>
        </a:xfrm>
        <a:prstGeom prst="roundRect">
          <a:avLst/>
        </a:prstGeom>
        <a:ln>
          <a:noFill/>
          <a:headEnd type="none" w="med" len="med"/>
          <a:tailEnd type="none" w="med" len="med"/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ru-RU" sz="1800" b="1"/>
            <a:t>НАЗАД</a:t>
          </a:r>
        </a:p>
      </xdr:txBody>
    </xdr:sp>
    <xdr:clientData/>
  </xdr:twoCellAnchor>
  <xdr:twoCellAnchor>
    <xdr:from>
      <xdr:col>19</xdr:col>
      <xdr:colOff>447675</xdr:colOff>
      <xdr:row>41</xdr:row>
      <xdr:rowOff>104775</xdr:rowOff>
    </xdr:from>
    <xdr:to>
      <xdr:col>22</xdr:col>
      <xdr:colOff>0</xdr:colOff>
      <xdr:row>44</xdr:row>
      <xdr:rowOff>28575</xdr:rowOff>
    </xdr:to>
    <xdr:sp macro="" textlink="">
      <xdr:nvSpPr>
        <xdr:cNvPr id="4" name="Прямоугольник: скругленные углы 3">
          <a:hlinkClick xmlns:r="http://schemas.openxmlformats.org/officeDocument/2006/relationships" r:id="rId3"/>
          <a:extLst>
            <a:ext uri="{FF2B5EF4-FFF2-40B4-BE49-F238E27FC236}">
              <a16:creationId xmlns="" xmlns:a16="http://schemas.microsoft.com/office/drawing/2014/main" id="{58A0410D-7DD4-404C-94B9-79E37D03A177}"/>
            </a:ext>
          </a:extLst>
        </xdr:cNvPr>
        <xdr:cNvSpPr/>
      </xdr:nvSpPr>
      <xdr:spPr bwMode="auto">
        <a:xfrm>
          <a:off x="13877925" y="10296525"/>
          <a:ext cx="1381125" cy="523875"/>
        </a:xfrm>
        <a:prstGeom prst="roundRect">
          <a:avLst/>
        </a:prstGeom>
        <a:ln>
          <a:noFill/>
          <a:headEnd type="none" w="med" len="med"/>
          <a:tailEnd type="none" w="med" len="med"/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ru-RU" sz="1800" b="1"/>
            <a:t>НАЗАД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4</xdr:col>
      <xdr:colOff>390525</xdr:colOff>
      <xdr:row>0</xdr:row>
      <xdr:rowOff>523875</xdr:rowOff>
    </xdr:to>
    <xdr:sp macro="" textlink="">
      <xdr:nvSpPr>
        <xdr:cNvPr id="2" name="Прямоугольник: скругленные углы 1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BD099DFC-E40A-4FAD-9631-51AF0AA5246C}"/>
            </a:ext>
          </a:extLst>
        </xdr:cNvPr>
        <xdr:cNvSpPr/>
      </xdr:nvSpPr>
      <xdr:spPr bwMode="auto">
        <a:xfrm>
          <a:off x="381000" y="0"/>
          <a:ext cx="1381125" cy="523875"/>
        </a:xfrm>
        <a:prstGeom prst="roundRect">
          <a:avLst/>
        </a:prstGeom>
        <a:ln>
          <a:noFill/>
          <a:headEnd type="none" w="med" len="med"/>
          <a:tailEnd type="none" w="med" len="med"/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ru-RU" sz="1800" b="1"/>
            <a:t>НАЗАД</a:t>
          </a:r>
        </a:p>
      </xdr:txBody>
    </xdr:sp>
    <xdr:clientData/>
  </xdr:twoCellAnchor>
  <xdr:twoCellAnchor>
    <xdr:from>
      <xdr:col>14</xdr:col>
      <xdr:colOff>3381375</xdr:colOff>
      <xdr:row>138</xdr:row>
      <xdr:rowOff>161925</xdr:rowOff>
    </xdr:from>
    <xdr:to>
      <xdr:col>16</xdr:col>
      <xdr:colOff>19050</xdr:colOff>
      <xdr:row>140</xdr:row>
      <xdr:rowOff>190500</xdr:rowOff>
    </xdr:to>
    <xdr:sp macro="" textlink="">
      <xdr:nvSpPr>
        <xdr:cNvPr id="3" name="Прямоугольник: скругленные углы 2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9494D862-D6A4-4C57-9B1A-14B506E962CA}"/>
            </a:ext>
          </a:extLst>
        </xdr:cNvPr>
        <xdr:cNvSpPr/>
      </xdr:nvSpPr>
      <xdr:spPr bwMode="auto">
        <a:xfrm>
          <a:off x="9753600" y="25479375"/>
          <a:ext cx="1381125" cy="523875"/>
        </a:xfrm>
        <a:prstGeom prst="roundRect">
          <a:avLst/>
        </a:prstGeom>
        <a:ln>
          <a:noFill/>
          <a:headEnd type="none" w="med" len="med"/>
          <a:tailEnd type="none" w="med" len="med"/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ru-RU" sz="1800" b="1"/>
            <a:t>НАЗАД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0</xdr:row>
      <xdr:rowOff>0</xdr:rowOff>
    </xdr:from>
    <xdr:to>
      <xdr:col>4</xdr:col>
      <xdr:colOff>409575</xdr:colOff>
      <xdr:row>0</xdr:row>
      <xdr:rowOff>523875</xdr:rowOff>
    </xdr:to>
    <xdr:sp macro="" textlink="">
      <xdr:nvSpPr>
        <xdr:cNvPr id="2" name="Прямоугольник: скругленные углы 1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C8D56A66-41D5-4F7B-8DE4-1C63D3822085}"/>
            </a:ext>
          </a:extLst>
        </xdr:cNvPr>
        <xdr:cNvSpPr/>
      </xdr:nvSpPr>
      <xdr:spPr bwMode="auto">
        <a:xfrm>
          <a:off x="266700" y="0"/>
          <a:ext cx="1381125" cy="523875"/>
        </a:xfrm>
        <a:prstGeom prst="roundRect">
          <a:avLst/>
        </a:prstGeom>
        <a:ln>
          <a:noFill/>
          <a:headEnd type="none" w="med" len="med"/>
          <a:tailEnd type="none" w="med" len="med"/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ru-RU" sz="1800" b="1"/>
            <a:t>НАЗАД</a:t>
          </a:r>
        </a:p>
      </xdr:txBody>
    </xdr:sp>
    <xdr:clientData/>
  </xdr:twoCellAnchor>
  <xdr:twoCellAnchor>
    <xdr:from>
      <xdr:col>14</xdr:col>
      <xdr:colOff>3362325</xdr:colOff>
      <xdr:row>116</xdr:row>
      <xdr:rowOff>190500</xdr:rowOff>
    </xdr:from>
    <xdr:to>
      <xdr:col>16</xdr:col>
      <xdr:colOff>0</xdr:colOff>
      <xdr:row>118</xdr:row>
      <xdr:rowOff>219075</xdr:rowOff>
    </xdr:to>
    <xdr:sp macro="" textlink="">
      <xdr:nvSpPr>
        <xdr:cNvPr id="3" name="Прямоугольник: скругленные углы 2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49AF4A5B-7C00-44CF-ABBB-1607CDD2E683}"/>
            </a:ext>
          </a:extLst>
        </xdr:cNvPr>
        <xdr:cNvSpPr/>
      </xdr:nvSpPr>
      <xdr:spPr bwMode="auto">
        <a:xfrm>
          <a:off x="9601200" y="20497800"/>
          <a:ext cx="1381125" cy="523875"/>
        </a:xfrm>
        <a:prstGeom prst="roundRect">
          <a:avLst/>
        </a:prstGeom>
        <a:ln>
          <a:noFill/>
          <a:headEnd type="none" w="med" len="med"/>
          <a:tailEnd type="none" w="med" len="med"/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ru-RU" sz="1800" b="1"/>
            <a:t>НАЗАД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57150</xdr:rowOff>
    </xdr:from>
    <xdr:to>
      <xdr:col>6</xdr:col>
      <xdr:colOff>47625</xdr:colOff>
      <xdr:row>0</xdr:row>
      <xdr:rowOff>581025</xdr:rowOff>
    </xdr:to>
    <xdr:sp macro="" textlink="">
      <xdr:nvSpPr>
        <xdr:cNvPr id="2" name="Прямоугольник: скругленные углы 1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B77B735F-8BE5-4C14-97FE-BA12383BC838}"/>
            </a:ext>
          </a:extLst>
        </xdr:cNvPr>
        <xdr:cNvSpPr/>
      </xdr:nvSpPr>
      <xdr:spPr bwMode="auto">
        <a:xfrm>
          <a:off x="257175" y="57150"/>
          <a:ext cx="1381125" cy="523875"/>
        </a:xfrm>
        <a:prstGeom prst="roundRect">
          <a:avLst/>
        </a:prstGeom>
        <a:ln>
          <a:noFill/>
          <a:headEnd type="none" w="med" len="med"/>
          <a:tailEnd type="none" w="med" len="med"/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ru-RU" sz="1800" b="1"/>
            <a:t>НАЗАД</a:t>
          </a:r>
        </a:p>
      </xdr:txBody>
    </xdr:sp>
    <xdr:clientData/>
  </xdr:twoCellAnchor>
  <xdr:twoCellAnchor>
    <xdr:from>
      <xdr:col>14</xdr:col>
      <xdr:colOff>3228975</xdr:colOff>
      <xdr:row>111</xdr:row>
      <xdr:rowOff>114300</xdr:rowOff>
    </xdr:from>
    <xdr:to>
      <xdr:col>16</xdr:col>
      <xdr:colOff>19050</xdr:colOff>
      <xdr:row>113</xdr:row>
      <xdr:rowOff>142875</xdr:rowOff>
    </xdr:to>
    <xdr:sp macro="" textlink="">
      <xdr:nvSpPr>
        <xdr:cNvPr id="3" name="Прямоугольник: скругленные углы 2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3D25128-83F3-4356-B026-1758A397BD60}"/>
            </a:ext>
          </a:extLst>
        </xdr:cNvPr>
        <xdr:cNvSpPr/>
      </xdr:nvSpPr>
      <xdr:spPr bwMode="auto">
        <a:xfrm>
          <a:off x="9353550" y="20307300"/>
          <a:ext cx="1381125" cy="523875"/>
        </a:xfrm>
        <a:prstGeom prst="roundRect">
          <a:avLst/>
        </a:prstGeom>
        <a:ln>
          <a:noFill/>
          <a:headEnd type="none" w="med" len="med"/>
          <a:tailEnd type="none" w="med" len="med"/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ru-RU" sz="1800" b="1"/>
            <a:t>НАЗАД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38100</xdr:rowOff>
    </xdr:from>
    <xdr:to>
      <xdr:col>3</xdr:col>
      <xdr:colOff>466725</xdr:colOff>
      <xdr:row>0</xdr:row>
      <xdr:rowOff>561975</xdr:rowOff>
    </xdr:to>
    <xdr:sp macro="" textlink="">
      <xdr:nvSpPr>
        <xdr:cNvPr id="2" name="Прямоугольник: скругленные углы 1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A166D5DE-FCBC-474B-961D-B1096DD5DB09}"/>
            </a:ext>
          </a:extLst>
        </xdr:cNvPr>
        <xdr:cNvSpPr/>
      </xdr:nvSpPr>
      <xdr:spPr bwMode="auto">
        <a:xfrm>
          <a:off x="257175" y="38100"/>
          <a:ext cx="1381125" cy="523875"/>
        </a:xfrm>
        <a:prstGeom prst="roundRect">
          <a:avLst/>
        </a:prstGeom>
        <a:ln>
          <a:noFill/>
          <a:headEnd type="none" w="med" len="med"/>
          <a:tailEnd type="none" w="med" len="med"/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ru-RU" sz="1800" b="1"/>
            <a:t>НАЗАД</a:t>
          </a:r>
        </a:p>
      </xdr:txBody>
    </xdr:sp>
    <xdr:clientData/>
  </xdr:twoCellAnchor>
  <xdr:twoCellAnchor>
    <xdr:from>
      <xdr:col>16</xdr:col>
      <xdr:colOff>76200</xdr:colOff>
      <xdr:row>74</xdr:row>
      <xdr:rowOff>133350</xdr:rowOff>
    </xdr:from>
    <xdr:to>
      <xdr:col>18</xdr:col>
      <xdr:colOff>57150</xdr:colOff>
      <xdr:row>76</xdr:row>
      <xdr:rowOff>161925</xdr:rowOff>
    </xdr:to>
    <xdr:sp macro="" textlink="">
      <xdr:nvSpPr>
        <xdr:cNvPr id="3" name="Прямоугольник: скругленные углы 2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52C60547-B41B-4E13-9D98-9E9DC01A7AB6}"/>
            </a:ext>
          </a:extLst>
        </xdr:cNvPr>
        <xdr:cNvSpPr/>
      </xdr:nvSpPr>
      <xdr:spPr bwMode="auto">
        <a:xfrm>
          <a:off x="14287500" y="26508075"/>
          <a:ext cx="1381125" cy="523875"/>
        </a:xfrm>
        <a:prstGeom prst="roundRect">
          <a:avLst/>
        </a:prstGeom>
        <a:ln>
          <a:noFill/>
          <a:headEnd type="none" w="med" len="med"/>
          <a:tailEnd type="none" w="med" len="med"/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ru-RU" sz="1800" b="1"/>
            <a:t>НАЗАД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showGridLines="0" showRowColHeaders="0" workbookViewId="0">
      <selection activeCell="R14" sqref="R14"/>
    </sheetView>
  </sheetViews>
  <sheetFormatPr defaultRowHeight="13.2"/>
  <sheetData/>
  <sheetProtection sheet="1" objects="1" scenarios="1" selectLockedCell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O31"/>
  <sheetViews>
    <sheetView showGridLines="0" showRowColHeaders="0" zoomScale="60" zoomScaleNormal="60" workbookViewId="0">
      <selection activeCell="B27" sqref="B27"/>
    </sheetView>
  </sheetViews>
  <sheetFormatPr defaultColWidth="8.6640625" defaultRowHeight="14.4"/>
  <cols>
    <col min="1" max="1" width="8.6640625" style="1"/>
    <col min="2" max="2" width="45.109375" style="1" customWidth="1"/>
    <col min="3" max="3" width="12.5546875" style="1" customWidth="1"/>
    <col min="4" max="4" width="13.109375" style="1" customWidth="1"/>
    <col min="5" max="11" width="10" style="1" customWidth="1"/>
    <col min="12" max="12" width="10.6640625" style="1" customWidth="1"/>
    <col min="13" max="14" width="10" style="1" customWidth="1"/>
    <col min="15" max="15" width="16" style="1" customWidth="1"/>
    <col min="16" max="16384" width="8.6640625" style="1"/>
  </cols>
  <sheetData>
    <row r="1" spans="2:15" ht="48.75" customHeight="1">
      <c r="B1" s="358"/>
      <c r="C1" s="358"/>
      <c r="D1" s="358"/>
      <c r="E1" s="358"/>
      <c r="F1" s="358"/>
      <c r="G1" s="359"/>
      <c r="H1" s="359"/>
      <c r="I1" s="359"/>
      <c r="J1" s="359"/>
      <c r="K1" s="359"/>
      <c r="L1" s="359"/>
      <c r="M1" s="359"/>
      <c r="N1" s="359"/>
      <c r="O1" s="359"/>
    </row>
    <row r="2" spans="2:15" ht="21.6">
      <c r="B2" s="360"/>
      <c r="C2" s="360"/>
      <c r="D2" s="360"/>
      <c r="E2" s="360"/>
      <c r="F2" s="360"/>
      <c r="G2" s="360"/>
      <c r="H2" s="361"/>
      <c r="I2" s="361"/>
      <c r="J2" s="361"/>
      <c r="K2" s="361"/>
      <c r="L2" s="361"/>
      <c r="M2" s="2"/>
      <c r="N2" s="360"/>
      <c r="O2" s="360"/>
    </row>
    <row r="3" spans="2:15" s="3" customFormat="1">
      <c r="B3" s="362" t="s">
        <v>0</v>
      </c>
      <c r="C3" s="362"/>
      <c r="D3" s="362"/>
      <c r="E3" s="362"/>
      <c r="F3" s="362"/>
      <c r="G3" s="362"/>
      <c r="H3" s="362" t="s">
        <v>1</v>
      </c>
      <c r="I3" s="362"/>
      <c r="J3" s="362"/>
      <c r="K3" s="362"/>
      <c r="L3" s="362"/>
      <c r="M3" s="4"/>
      <c r="N3" s="362" t="s">
        <v>2</v>
      </c>
      <c r="O3" s="362"/>
    </row>
    <row r="4" spans="2:15" ht="6.75" customHeight="1"/>
    <row r="5" spans="2:15" ht="21" customHeight="1">
      <c r="B5" s="363" t="s">
        <v>3</v>
      </c>
      <c r="C5" s="363"/>
      <c r="D5" s="363"/>
      <c r="E5" s="363"/>
      <c r="F5" s="363"/>
      <c r="G5" s="363"/>
      <c r="H5" s="363"/>
      <c r="I5" s="363"/>
      <c r="J5" s="363"/>
      <c r="K5" s="363"/>
      <c r="L5" s="363"/>
      <c r="M5" s="363"/>
      <c r="N5" s="363"/>
      <c r="O5" s="363"/>
    </row>
    <row r="6" spans="2:15" ht="22.5" customHeight="1">
      <c r="B6" s="364" t="s">
        <v>4</v>
      </c>
      <c r="C6" s="364"/>
      <c r="D6" s="364"/>
      <c r="E6" s="364"/>
      <c r="F6" s="364"/>
      <c r="G6" s="364"/>
      <c r="H6" s="364"/>
      <c r="I6" s="364"/>
      <c r="J6" s="364"/>
      <c r="K6" s="364"/>
      <c r="L6" s="364"/>
      <c r="M6" s="364"/>
      <c r="N6" s="364"/>
      <c r="O6" s="364"/>
    </row>
    <row r="7" spans="2:15" ht="21" customHeight="1"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spans="2:15" ht="22.5" customHeight="1">
      <c r="B8" s="6" t="s">
        <v>5</v>
      </c>
      <c r="C8" s="357"/>
      <c r="D8" s="357"/>
      <c r="E8" s="357"/>
      <c r="F8" s="357"/>
      <c r="G8" s="357"/>
      <c r="H8" s="357"/>
      <c r="I8" s="357"/>
      <c r="J8" s="357"/>
      <c r="K8" s="357"/>
      <c r="L8" s="365" t="s">
        <v>6</v>
      </c>
      <c r="M8" s="365"/>
      <c r="N8" s="366"/>
      <c r="O8" s="366"/>
    </row>
    <row r="9" spans="2:15" ht="6" customHeight="1">
      <c r="B9" s="7"/>
      <c r="C9" s="7"/>
      <c r="D9" s="7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2:15" ht="36.75" customHeight="1">
      <c r="B10" s="6" t="s">
        <v>7</v>
      </c>
      <c r="C10" s="357"/>
      <c r="D10" s="357"/>
      <c r="E10" s="357"/>
      <c r="F10" s="357"/>
      <c r="G10" s="357"/>
      <c r="H10" s="357"/>
      <c r="I10" s="357"/>
      <c r="J10" s="357"/>
      <c r="K10" s="357"/>
      <c r="L10" s="357"/>
      <c r="M10" s="357"/>
      <c r="N10" s="357"/>
      <c r="O10" s="357"/>
    </row>
    <row r="11" spans="2:15" ht="5.25" customHeight="1">
      <c r="B11" s="7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2:15" ht="54.75" customHeight="1">
      <c r="B12" s="10" t="s">
        <v>8</v>
      </c>
      <c r="C12" s="350"/>
      <c r="D12" s="350"/>
      <c r="E12" s="350"/>
      <c r="F12" s="350"/>
      <c r="G12" s="350"/>
      <c r="H12" s="350"/>
      <c r="I12" s="350"/>
      <c r="J12" s="350"/>
      <c r="K12" s="350"/>
      <c r="L12" s="350"/>
      <c r="M12" s="350"/>
      <c r="N12" s="350"/>
      <c r="O12" s="350"/>
    </row>
    <row r="13" spans="2:15" s="11" customFormat="1" ht="15.75" customHeight="1">
      <c r="B13" s="12"/>
      <c r="C13" s="12"/>
      <c r="D13" s="12"/>
      <c r="E13" s="13"/>
      <c r="F13" s="13"/>
      <c r="G13" s="13"/>
      <c r="H13" s="351"/>
      <c r="I13" s="351"/>
      <c r="J13" s="351"/>
      <c r="K13" s="351"/>
      <c r="L13" s="351"/>
      <c r="M13" s="14"/>
      <c r="N13" s="352"/>
      <c r="O13" s="352"/>
    </row>
    <row r="14" spans="2:15" ht="7.5" customHeight="1"/>
    <row r="15" spans="2:15" ht="28.5" customHeight="1">
      <c r="B15" s="353" t="s">
        <v>9</v>
      </c>
      <c r="C15" s="354" t="s">
        <v>10</v>
      </c>
      <c r="D15" s="354" t="s">
        <v>11</v>
      </c>
      <c r="E15" s="355" t="s">
        <v>12</v>
      </c>
      <c r="F15" s="355"/>
      <c r="G15" s="355"/>
      <c r="H15" s="355"/>
      <c r="I15" s="355"/>
      <c r="J15" s="355"/>
      <c r="K15" s="355"/>
      <c r="L15" s="355"/>
      <c r="M15" s="355"/>
      <c r="N15" s="355"/>
      <c r="O15" s="356" t="s">
        <v>13</v>
      </c>
    </row>
    <row r="16" spans="2:15" ht="15.75" customHeight="1">
      <c r="B16" s="353"/>
      <c r="C16" s="354"/>
      <c r="D16" s="354"/>
      <c r="E16" s="15">
        <f ca="1">TODAY()</f>
        <v>45509</v>
      </c>
      <c r="F16" s="16">
        <f ca="1">E16+1</f>
        <v>45510</v>
      </c>
      <c r="G16" s="17"/>
      <c r="H16" s="17"/>
      <c r="I16" s="18"/>
      <c r="J16" s="19"/>
      <c r="K16" s="19"/>
      <c r="L16" s="19"/>
      <c r="M16" s="19"/>
      <c r="N16" s="20"/>
      <c r="O16" s="356"/>
    </row>
    <row r="17" spans="2:15">
      <c r="B17" s="353"/>
      <c r="C17" s="354"/>
      <c r="D17" s="354"/>
      <c r="E17" s="21" t="s">
        <v>14</v>
      </c>
      <c r="F17" s="22" t="s">
        <v>14</v>
      </c>
      <c r="G17" s="23"/>
      <c r="H17" s="24"/>
      <c r="I17" s="25"/>
      <c r="J17" s="25"/>
      <c r="K17" s="25"/>
      <c r="L17" s="25"/>
      <c r="M17" s="25"/>
      <c r="N17" s="26"/>
      <c r="O17" s="356"/>
    </row>
    <row r="18" spans="2:15" ht="23.25" customHeight="1">
      <c r="B18" s="27"/>
      <c r="C18" s="28">
        <f ca="1">E16</f>
        <v>45509</v>
      </c>
      <c r="D18" s="29"/>
      <c r="E18" s="30"/>
      <c r="F18" s="31"/>
      <c r="G18" s="32"/>
      <c r="H18" s="33"/>
      <c r="I18" s="33"/>
      <c r="J18" s="33"/>
      <c r="K18" s="33"/>
      <c r="L18" s="33"/>
      <c r="M18" s="33"/>
      <c r="N18" s="34"/>
      <c r="O18" s="35"/>
    </row>
    <row r="19" spans="2:15" ht="23.25" customHeight="1">
      <c r="B19" s="36"/>
      <c r="C19" s="37">
        <f ca="1">E16</f>
        <v>45509</v>
      </c>
      <c r="D19" s="38"/>
      <c r="E19" s="39"/>
      <c r="F19" s="40"/>
      <c r="G19" s="41"/>
      <c r="H19" s="42"/>
      <c r="I19" s="42"/>
      <c r="J19" s="42"/>
      <c r="K19" s="42"/>
      <c r="L19" s="42"/>
      <c r="M19" s="42"/>
      <c r="N19" s="43"/>
      <c r="O19" s="44"/>
    </row>
    <row r="20" spans="2:15" ht="38.25" customHeight="1">
      <c r="B20" s="45"/>
      <c r="C20" s="46">
        <f ca="1">C19</f>
        <v>45509</v>
      </c>
      <c r="D20" s="47"/>
      <c r="E20" s="48"/>
      <c r="F20" s="40"/>
      <c r="G20" s="49"/>
      <c r="H20" s="50"/>
      <c r="I20" s="50"/>
      <c r="J20" s="50"/>
      <c r="K20" s="50"/>
      <c r="L20" s="50"/>
      <c r="M20" s="50"/>
      <c r="N20" s="51"/>
      <c r="O20" s="52"/>
    </row>
    <row r="21" spans="2:15" ht="38.25" customHeight="1">
      <c r="B21" s="45"/>
      <c r="C21" s="46">
        <f ca="1">C20+1</f>
        <v>45510</v>
      </c>
      <c r="D21" s="53"/>
      <c r="E21" s="54"/>
      <c r="F21" s="55"/>
      <c r="G21" s="56"/>
      <c r="H21" s="42"/>
      <c r="I21" s="42"/>
      <c r="J21" s="42"/>
      <c r="K21" s="42"/>
      <c r="L21" s="42"/>
      <c r="M21" s="42"/>
      <c r="N21" s="43"/>
      <c r="O21" s="57"/>
    </row>
    <row r="22" spans="2:15" ht="38.25" customHeight="1">
      <c r="B22" s="58"/>
      <c r="C22" s="46">
        <f ca="1">C21+1</f>
        <v>45511</v>
      </c>
      <c r="D22" s="59"/>
      <c r="E22" s="60"/>
      <c r="F22" s="40"/>
      <c r="G22" s="40"/>
      <c r="H22" s="42"/>
      <c r="I22" s="42"/>
      <c r="J22" s="42"/>
      <c r="K22" s="42"/>
      <c r="L22" s="42"/>
      <c r="M22" s="42"/>
      <c r="N22" s="43"/>
      <c r="O22" s="61"/>
    </row>
    <row r="23" spans="2:15" ht="38.25" customHeight="1">
      <c r="B23" s="58"/>
      <c r="C23" s="46"/>
      <c r="D23" s="53"/>
      <c r="E23" s="60"/>
      <c r="F23" s="40"/>
      <c r="G23" s="40"/>
      <c r="H23" s="42"/>
      <c r="I23" s="42"/>
      <c r="J23" s="42"/>
      <c r="K23" s="42"/>
      <c r="L23" s="42"/>
      <c r="M23" s="42"/>
      <c r="N23" s="43"/>
      <c r="O23" s="57"/>
    </row>
    <row r="24" spans="2:15" ht="38.25" customHeight="1">
      <c r="B24" s="62"/>
      <c r="C24" s="47"/>
      <c r="D24" s="53"/>
      <c r="E24" s="60"/>
      <c r="F24" s="40"/>
      <c r="G24" s="40"/>
      <c r="H24" s="42"/>
      <c r="I24" s="42"/>
      <c r="J24" s="42"/>
      <c r="K24" s="42"/>
      <c r="L24" s="42"/>
      <c r="M24" s="42"/>
      <c r="N24" s="43"/>
      <c r="O24" s="57"/>
    </row>
    <row r="25" spans="2:15" ht="38.25" customHeight="1">
      <c r="B25" s="62"/>
      <c r="C25" s="47"/>
      <c r="D25" s="53"/>
      <c r="E25" s="60"/>
      <c r="F25" s="40"/>
      <c r="G25" s="40"/>
      <c r="H25" s="42"/>
      <c r="I25" s="42"/>
      <c r="J25" s="42"/>
      <c r="K25" s="42"/>
      <c r="L25" s="42"/>
      <c r="M25" s="42"/>
      <c r="N25" s="43"/>
      <c r="O25" s="57"/>
    </row>
    <row r="26" spans="2:15" ht="38.25" customHeight="1">
      <c r="B26" s="62"/>
      <c r="C26" s="47"/>
      <c r="D26" s="59"/>
      <c r="E26" s="60"/>
      <c r="F26" s="40"/>
      <c r="G26" s="40"/>
      <c r="H26" s="42"/>
      <c r="I26" s="42"/>
      <c r="J26" s="42"/>
      <c r="K26" s="42"/>
      <c r="L26" s="42"/>
      <c r="M26" s="42"/>
      <c r="N26" s="43"/>
      <c r="O26" s="61"/>
    </row>
    <row r="27" spans="2:15" ht="38.25" customHeight="1">
      <c r="B27" s="63"/>
      <c r="C27" s="47"/>
      <c r="D27" s="64"/>
      <c r="E27" s="54"/>
      <c r="F27" s="56"/>
      <c r="G27" s="56"/>
      <c r="H27" s="65"/>
      <c r="I27" s="65"/>
      <c r="J27" s="65"/>
      <c r="K27" s="65"/>
      <c r="L27" s="65"/>
      <c r="M27" s="65"/>
      <c r="N27" s="66"/>
      <c r="O27" s="67"/>
    </row>
    <row r="28" spans="2:15" ht="38.25" customHeight="1">
      <c r="B28" s="68"/>
      <c r="C28" s="69"/>
      <c r="D28" s="53"/>
      <c r="E28" s="60"/>
      <c r="F28" s="40"/>
      <c r="G28" s="40"/>
      <c r="H28" s="42"/>
      <c r="I28" s="42"/>
      <c r="J28" s="42"/>
      <c r="K28" s="42"/>
      <c r="L28" s="42"/>
      <c r="M28" s="42"/>
      <c r="N28" s="43"/>
      <c r="O28" s="57"/>
    </row>
    <row r="29" spans="2:15" ht="38.25" customHeight="1">
      <c r="B29" s="68"/>
      <c r="C29" s="70"/>
      <c r="D29" s="70"/>
      <c r="E29" s="60"/>
      <c r="F29" s="40"/>
      <c r="G29" s="40"/>
      <c r="H29" s="42"/>
      <c r="I29" s="42"/>
      <c r="J29" s="42"/>
      <c r="K29" s="42"/>
      <c r="L29" s="42"/>
      <c r="M29" s="42"/>
      <c r="N29" s="43"/>
      <c r="O29" s="57"/>
    </row>
    <row r="30" spans="2:15" ht="38.25" customHeight="1">
      <c r="B30" s="71"/>
      <c r="C30" s="72"/>
      <c r="D30" s="72"/>
      <c r="E30" s="73"/>
      <c r="F30" s="55"/>
      <c r="G30" s="55"/>
      <c r="H30" s="74"/>
      <c r="I30" s="74"/>
      <c r="J30" s="74"/>
      <c r="K30" s="74"/>
      <c r="L30" s="74"/>
      <c r="M30" s="74"/>
      <c r="N30" s="75"/>
      <c r="O30" s="76"/>
    </row>
    <row r="31" spans="2:15" ht="28.5" customHeight="1">
      <c r="B31" s="77" t="s">
        <v>15</v>
      </c>
      <c r="C31" s="78"/>
      <c r="D31" s="78"/>
      <c r="E31" s="79" t="s">
        <v>16</v>
      </c>
      <c r="F31" s="80"/>
      <c r="G31" s="80"/>
      <c r="H31" s="81"/>
      <c r="I31" s="81"/>
      <c r="J31" s="81"/>
      <c r="K31" s="81"/>
      <c r="L31" s="81"/>
      <c r="M31" s="81"/>
      <c r="N31" s="82"/>
      <c r="O31" s="83"/>
    </row>
  </sheetData>
  <sheetProtection selectLockedCells="1" selectUnlockedCells="1"/>
  <mergeCells count="22">
    <mergeCell ref="C10:O10"/>
    <mergeCell ref="B1:F1"/>
    <mergeCell ref="G1:O1"/>
    <mergeCell ref="B2:G2"/>
    <mergeCell ref="H2:L2"/>
    <mergeCell ref="N2:O2"/>
    <mergeCell ref="B3:G3"/>
    <mergeCell ref="H3:L3"/>
    <mergeCell ref="N3:O3"/>
    <mergeCell ref="B5:O5"/>
    <mergeCell ref="B6:O6"/>
    <mergeCell ref="C8:K8"/>
    <mergeCell ref="L8:M8"/>
    <mergeCell ref="N8:O8"/>
    <mergeCell ref="C12:O12"/>
    <mergeCell ref="H13:L13"/>
    <mergeCell ref="N13:O13"/>
    <mergeCell ref="B15:B17"/>
    <mergeCell ref="C15:C17"/>
    <mergeCell ref="D15:D17"/>
    <mergeCell ref="E15:N15"/>
    <mergeCell ref="O15:O17"/>
  </mergeCells>
  <pageMargins left="0.2361111111111111" right="0.2361111111111111" top="0.39374999999999999" bottom="0.39374999999999999" header="0.51180555555555551" footer="0.51180555555555551"/>
  <pageSetup paperSize="9" firstPageNumber="0" orientation="landscape" horizontalDpi="300" vertic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W41"/>
  <sheetViews>
    <sheetView showGridLines="0" workbookViewId="0">
      <selection activeCell="D27" sqref="D27"/>
    </sheetView>
  </sheetViews>
  <sheetFormatPr defaultColWidth="9.109375" defaultRowHeight="15.6"/>
  <cols>
    <col min="1" max="1" width="3" style="84" customWidth="1"/>
    <col min="2" max="2" width="35" style="84" customWidth="1"/>
    <col min="3" max="4" width="13.109375" style="84" customWidth="1"/>
    <col min="5" max="21" width="9.109375" style="84"/>
    <col min="22" max="22" width="9.109375" style="85"/>
    <col min="23" max="23" width="2.109375" style="85" customWidth="1"/>
    <col min="24" max="16384" width="9.109375" style="84"/>
  </cols>
  <sheetData>
    <row r="1" spans="1:23" ht="51" customHeight="1"/>
    <row r="2" spans="1:23" ht="21.75" customHeight="1">
      <c r="A2" s="367" t="s">
        <v>17</v>
      </c>
      <c r="B2" s="367"/>
      <c r="C2" s="367"/>
      <c r="D2" s="367"/>
      <c r="E2" s="367"/>
      <c r="F2" s="367"/>
      <c r="G2" s="367"/>
      <c r="H2" s="367"/>
      <c r="I2" s="367"/>
      <c r="J2" s="367"/>
      <c r="K2" s="367"/>
      <c r="L2" s="367"/>
      <c r="M2" s="367"/>
      <c r="N2" s="367"/>
      <c r="O2" s="367"/>
      <c r="P2" s="367"/>
      <c r="Q2" s="367"/>
      <c r="R2" s="367"/>
      <c r="S2" s="367"/>
      <c r="T2" s="367"/>
      <c r="U2" s="367"/>
      <c r="V2" s="367"/>
    </row>
    <row r="3" spans="1:23" ht="21.75" customHeight="1">
      <c r="A3" s="368" t="str">
        <f>'Лист врачебный назначений'!B6</f>
        <v>к медитцинской карте стационарного больного №0214</v>
      </c>
      <c r="B3" s="368"/>
      <c r="C3" s="368"/>
      <c r="D3" s="368"/>
      <c r="E3" s="368"/>
      <c r="F3" s="368"/>
      <c r="G3" s="368"/>
      <c r="H3" s="368"/>
      <c r="I3" s="368"/>
      <c r="J3" s="368"/>
      <c r="K3" s="368"/>
      <c r="L3" s="368"/>
      <c r="M3" s="368"/>
      <c r="N3" s="368"/>
      <c r="O3" s="368"/>
      <c r="P3" s="368"/>
      <c r="Q3" s="368"/>
      <c r="R3" s="368"/>
      <c r="S3" s="368"/>
      <c r="T3" s="368"/>
      <c r="U3" s="368"/>
      <c r="V3" s="368"/>
    </row>
    <row r="4" spans="1:23" ht="6.75" customHeight="1"/>
    <row r="5" spans="1:23" ht="19.5" customHeight="1">
      <c r="B5" s="84" t="s">
        <v>5</v>
      </c>
      <c r="C5" s="369">
        <f>'Лист врачебный назначений'!C8</f>
        <v>0</v>
      </c>
      <c r="D5" s="369"/>
      <c r="E5" s="369"/>
      <c r="F5" s="369"/>
      <c r="G5" s="369"/>
      <c r="H5" s="369"/>
      <c r="I5" s="369"/>
      <c r="J5" s="369"/>
      <c r="K5" s="369"/>
      <c r="L5" s="369"/>
      <c r="M5" s="369"/>
      <c r="N5" s="369"/>
      <c r="Q5" s="86" t="s">
        <v>18</v>
      </c>
      <c r="R5" s="370">
        <f>'Лист врачебный назначений'!N8</f>
        <v>0</v>
      </c>
      <c r="S5" s="370"/>
      <c r="T5" s="370"/>
      <c r="U5" s="86" t="s">
        <v>19</v>
      </c>
      <c r="V5" s="87"/>
    </row>
    <row r="6" spans="1:23" ht="6" customHeight="1"/>
    <row r="7" spans="1:23" ht="20.25" customHeight="1">
      <c r="B7" s="88" t="s">
        <v>20</v>
      </c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</row>
    <row r="8" spans="1:23" ht="4.5" customHeight="1">
      <c r="B8" s="90"/>
    </row>
    <row r="9" spans="1:23" ht="20.25" customHeight="1">
      <c r="B9" s="88" t="s">
        <v>21</v>
      </c>
      <c r="C9" s="91"/>
      <c r="D9" s="91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</row>
    <row r="10" spans="1:23" ht="3.75" customHeight="1">
      <c r="B10" s="92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</row>
    <row r="11" spans="1:23" ht="20.25" customHeight="1">
      <c r="B11" s="88" t="s">
        <v>22</v>
      </c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</row>
    <row r="12" spans="1:23" s="94" customFormat="1" ht="6.6">
      <c r="B12" s="95"/>
      <c r="V12" s="96"/>
      <c r="W12" s="96"/>
    </row>
    <row r="13" spans="1:23" ht="25.5" customHeight="1">
      <c r="B13" s="97" t="s">
        <v>23</v>
      </c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</row>
    <row r="14" spans="1:23" ht="20.25" customHeight="1">
      <c r="B14" s="98"/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100"/>
    </row>
    <row r="15" spans="1:23" ht="20.25" customHeight="1">
      <c r="B15" s="101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102"/>
    </row>
    <row r="16" spans="1:23" ht="20.25" customHeight="1">
      <c r="B16" s="101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102"/>
    </row>
    <row r="17" spans="2:23" ht="20.25" customHeight="1">
      <c r="B17" s="101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102"/>
    </row>
    <row r="18" spans="2:23" ht="20.25" customHeight="1">
      <c r="B18" s="101"/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102"/>
    </row>
    <row r="19" spans="2:23" ht="20.25" customHeight="1">
      <c r="B19" s="101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102"/>
    </row>
    <row r="20" spans="2:23" ht="20.25" customHeight="1">
      <c r="B20" s="101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102"/>
    </row>
    <row r="21" spans="2:23" ht="82.5" customHeight="1">
      <c r="B21" s="103"/>
      <c r="C21" s="104"/>
      <c r="D21" s="105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O21" s="104"/>
      <c r="P21" s="104"/>
      <c r="Q21" s="104"/>
      <c r="R21" s="104"/>
      <c r="S21" s="104"/>
      <c r="T21" s="104"/>
      <c r="U21" s="104"/>
      <c r="V21" s="106"/>
    </row>
    <row r="22" spans="2:23" ht="6.75" customHeight="1">
      <c r="B22" s="107"/>
      <c r="D22" s="108"/>
    </row>
    <row r="23" spans="2:23" ht="25.5" customHeight="1">
      <c r="B23" s="88" t="s">
        <v>24</v>
      </c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</row>
    <row r="24" spans="2:23" s="94" customFormat="1" ht="6.6">
      <c r="B24" s="95"/>
      <c r="C24" s="109"/>
      <c r="D24" s="109"/>
      <c r="E24" s="109"/>
      <c r="F24" s="109"/>
      <c r="G24" s="109"/>
      <c r="H24" s="109"/>
      <c r="I24" s="109"/>
      <c r="J24" s="109"/>
      <c r="K24" s="109"/>
      <c r="L24" s="109"/>
      <c r="M24" s="109"/>
      <c r="N24" s="109"/>
      <c r="O24" s="109"/>
      <c r="P24" s="109"/>
      <c r="Q24" s="109"/>
      <c r="R24" s="109"/>
      <c r="S24" s="109"/>
      <c r="T24" s="109"/>
      <c r="U24" s="109"/>
      <c r="V24" s="110"/>
      <c r="W24" s="96"/>
    </row>
    <row r="25" spans="2:23" ht="25.5" customHeight="1">
      <c r="B25" s="88" t="s">
        <v>25</v>
      </c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</row>
    <row r="26" spans="2:23" s="94" customFormat="1" ht="6.6">
      <c r="B26" s="95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10"/>
      <c r="W26" s="96"/>
    </row>
    <row r="27" spans="2:23" ht="25.5" customHeight="1">
      <c r="B27" s="88" t="s">
        <v>26</v>
      </c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89"/>
      <c r="R27" s="89"/>
      <c r="S27" s="89"/>
      <c r="T27" s="89"/>
      <c r="U27" s="89"/>
      <c r="V27" s="89"/>
    </row>
    <row r="28" spans="2:23" s="94" customFormat="1" ht="6.6">
      <c r="B28" s="95"/>
      <c r="C28" s="109"/>
      <c r="D28" s="109"/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109"/>
      <c r="Q28" s="109"/>
      <c r="R28" s="109"/>
      <c r="S28" s="109"/>
      <c r="T28" s="109"/>
      <c r="U28" s="109"/>
      <c r="V28" s="110"/>
      <c r="W28" s="96"/>
    </row>
    <row r="29" spans="2:23" ht="25.5" customHeight="1">
      <c r="B29" s="88" t="s">
        <v>27</v>
      </c>
      <c r="C29" s="89"/>
      <c r="D29" s="89"/>
      <c r="E29" s="89"/>
      <c r="F29" s="89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89"/>
      <c r="U29" s="89"/>
      <c r="V29" s="89"/>
    </row>
    <row r="30" spans="2:23" s="94" customFormat="1" ht="6.6">
      <c r="B30" s="95"/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109"/>
      <c r="N30" s="109"/>
      <c r="O30" s="109"/>
      <c r="P30" s="109"/>
      <c r="Q30" s="109"/>
      <c r="R30" s="109"/>
      <c r="S30" s="109"/>
      <c r="T30" s="109"/>
      <c r="U30" s="109"/>
      <c r="V30" s="110"/>
      <c r="W30" s="96"/>
    </row>
    <row r="31" spans="2:23" ht="25.5" customHeight="1">
      <c r="B31" s="88" t="s">
        <v>28</v>
      </c>
      <c r="C31" s="89"/>
      <c r="D31" s="89"/>
      <c r="E31" s="89"/>
      <c r="F31" s="89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</row>
    <row r="32" spans="2:23" s="94" customFormat="1" ht="6.6">
      <c r="B32" s="95"/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/>
      <c r="S32" s="109"/>
      <c r="T32" s="109"/>
      <c r="U32" s="109"/>
      <c r="V32" s="110"/>
      <c r="W32" s="96"/>
    </row>
    <row r="33" spans="2:23" ht="25.5" customHeight="1">
      <c r="B33" s="88" t="s">
        <v>29</v>
      </c>
      <c r="C33" s="89"/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</row>
    <row r="34" spans="2:23" s="94" customFormat="1" ht="6.6">
      <c r="B34" s="95"/>
      <c r="C34" s="109"/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09"/>
      <c r="T34" s="109"/>
      <c r="U34" s="109"/>
      <c r="V34" s="110"/>
      <c r="W34" s="96"/>
    </row>
    <row r="35" spans="2:23" ht="33.75" customHeight="1">
      <c r="B35" s="111" t="s">
        <v>30</v>
      </c>
      <c r="C35" s="89"/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89"/>
    </row>
    <row r="36" spans="2:23" s="94" customFormat="1" ht="6.6">
      <c r="B36" s="112"/>
      <c r="C36" s="109"/>
      <c r="D36" s="109"/>
      <c r="E36" s="109"/>
      <c r="F36" s="109"/>
      <c r="G36" s="109"/>
      <c r="H36" s="109"/>
      <c r="I36" s="109"/>
      <c r="J36" s="109"/>
      <c r="K36" s="109"/>
      <c r="L36" s="109"/>
      <c r="M36" s="109"/>
      <c r="N36" s="109"/>
      <c r="O36" s="109"/>
      <c r="P36" s="109"/>
      <c r="Q36" s="109"/>
      <c r="R36" s="109"/>
      <c r="S36" s="109"/>
      <c r="T36" s="109"/>
      <c r="U36" s="109"/>
      <c r="V36" s="110"/>
      <c r="W36" s="96"/>
    </row>
    <row r="37" spans="2:23" ht="25.5" customHeight="1">
      <c r="B37" s="88" t="s">
        <v>31</v>
      </c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</row>
    <row r="38" spans="2:23" s="94" customFormat="1" ht="6.6">
      <c r="B38" s="95"/>
      <c r="C38" s="109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109"/>
      <c r="T38" s="109"/>
      <c r="U38" s="109"/>
      <c r="V38" s="110"/>
      <c r="W38" s="96"/>
    </row>
    <row r="39" spans="2:23" ht="25.5" customHeight="1">
      <c r="B39" s="88" t="s">
        <v>32</v>
      </c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</row>
    <row r="40" spans="2:23" ht="4.5" customHeight="1"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  <c r="V40" s="114"/>
    </row>
    <row r="41" spans="2:23" ht="42">
      <c r="B41" s="115" t="s">
        <v>33</v>
      </c>
      <c r="C41" s="116" t="s">
        <v>34</v>
      </c>
      <c r="D41" s="116"/>
      <c r="E41" s="116"/>
      <c r="F41" s="116"/>
      <c r="G41" s="116"/>
      <c r="H41" s="116"/>
      <c r="I41" s="116"/>
      <c r="J41" s="116"/>
      <c r="K41" s="116"/>
      <c r="L41" s="116"/>
      <c r="M41" s="116"/>
      <c r="N41" s="116"/>
      <c r="O41" s="116"/>
      <c r="P41" s="116"/>
      <c r="Q41" s="116"/>
      <c r="R41" s="116"/>
      <c r="S41" s="116"/>
      <c r="T41" s="116"/>
      <c r="U41" s="116"/>
      <c r="V41" s="116"/>
    </row>
  </sheetData>
  <sheetProtection sheet="1" selectLockedCells="1"/>
  <mergeCells count="4">
    <mergeCell ref="A2:V2"/>
    <mergeCell ref="A3:V3"/>
    <mergeCell ref="C5:N5"/>
    <mergeCell ref="R5:T5"/>
  </mergeCells>
  <pageMargins left="0.7" right="0.7" top="0.75" bottom="0.75" header="0.51180555555555551" footer="0.51180555555555551"/>
  <pageSetup firstPageNumber="0" orientation="portrait" horizontalDpi="300" vertic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P166"/>
  <sheetViews>
    <sheetView showGridLines="0" workbookViewId="0">
      <selection activeCell="C15" sqref="C15:O15"/>
    </sheetView>
  </sheetViews>
  <sheetFormatPr defaultColWidth="11.5546875" defaultRowHeight="13.2"/>
  <cols>
    <col min="1" max="1" width="5.6640625" customWidth="1"/>
    <col min="2" max="2" width="8.109375" style="230" customWidth="1"/>
    <col min="3" max="3" width="5.33203125" customWidth="1"/>
    <col min="4" max="4" width="1.44140625" customWidth="1"/>
    <col min="5" max="5" width="8.109375" customWidth="1"/>
    <col min="6" max="6" width="1.6640625" customWidth="1"/>
    <col min="7" max="14" width="8.109375" customWidth="1"/>
    <col min="15" max="15" width="62.109375" customWidth="1"/>
    <col min="16" max="16" width="9.44140625" customWidth="1"/>
  </cols>
  <sheetData>
    <row r="1" spans="1:16" ht="47.25" customHeight="1"/>
    <row r="2" spans="1:16" ht="36.6" customHeight="1">
      <c r="B2" s="220"/>
      <c r="C2" s="380" t="s">
        <v>247</v>
      </c>
      <c r="D2" s="380"/>
      <c r="E2" s="380"/>
      <c r="F2" s="380"/>
      <c r="G2" s="380"/>
      <c r="H2" s="380"/>
      <c r="I2" s="380"/>
      <c r="J2" s="380"/>
      <c r="K2" s="380"/>
      <c r="L2" s="380"/>
      <c r="M2" s="380"/>
      <c r="N2" s="380"/>
      <c r="O2" s="380"/>
      <c r="P2" s="117"/>
    </row>
    <row r="3" spans="1:16" ht="18">
      <c r="B3" s="221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9"/>
    </row>
    <row r="4" spans="1:16" ht="22.2">
      <c r="B4" s="221"/>
      <c r="C4" s="120" t="s">
        <v>35</v>
      </c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9"/>
    </row>
    <row r="5" spans="1:16" ht="29.1" customHeight="1">
      <c r="B5" s="221"/>
      <c r="C5" s="381">
        <f>'Лист врачебный назначений'!C8</f>
        <v>0</v>
      </c>
      <c r="D5" s="381"/>
      <c r="E5" s="381"/>
      <c r="F5" s="381"/>
      <c r="G5" s="381"/>
      <c r="H5" s="381"/>
      <c r="I5" s="381"/>
      <c r="J5" s="381"/>
      <c r="K5" s="381"/>
      <c r="L5" s="381"/>
      <c r="M5" s="381"/>
      <c r="N5" s="381"/>
      <c r="O5" s="381"/>
      <c r="P5" s="119"/>
    </row>
    <row r="6" spans="1:16" ht="9.75" customHeight="1" thickTop="1" thickBot="1">
      <c r="B6" s="2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19"/>
    </row>
    <row r="7" spans="1:16" ht="24" thickTop="1" thickBot="1">
      <c r="B7" s="221"/>
      <c r="C7" s="122" t="s">
        <v>6</v>
      </c>
      <c r="D7" s="121"/>
      <c r="E7" s="121"/>
      <c r="F7" s="121"/>
      <c r="G7" s="121"/>
      <c r="H7" s="121"/>
      <c r="I7" s="385">
        <f>'Лист врачебный назначений'!N8</f>
        <v>0</v>
      </c>
      <c r="J7" s="386"/>
      <c r="K7" s="386"/>
      <c r="L7" s="386"/>
      <c r="M7" s="387"/>
      <c r="N7" s="121"/>
      <c r="O7" s="121"/>
      <c r="P7" s="119"/>
    </row>
    <row r="8" spans="1:16" ht="3.75" customHeight="1" thickTop="1">
      <c r="B8" s="2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19"/>
    </row>
    <row r="9" spans="1:16" ht="22.8">
      <c r="B9" s="221"/>
      <c r="C9" s="122" t="s">
        <v>36</v>
      </c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19"/>
    </row>
    <row r="10" spans="1:16" ht="52.95" customHeight="1">
      <c r="B10" s="221"/>
      <c r="C10" s="382">
        <f>'Лист врачебный назначений'!C10</f>
        <v>0</v>
      </c>
      <c r="D10" s="382"/>
      <c r="E10" s="382"/>
      <c r="F10" s="382"/>
      <c r="G10" s="382"/>
      <c r="H10" s="382"/>
      <c r="I10" s="382"/>
      <c r="J10" s="382"/>
      <c r="K10" s="382"/>
      <c r="L10" s="382"/>
      <c r="M10" s="382"/>
      <c r="N10" s="382"/>
      <c r="O10" s="382"/>
      <c r="P10" s="119"/>
    </row>
    <row r="11" spans="1:16" ht="20.100000000000001" customHeight="1" thickTop="1">
      <c r="B11" s="221"/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9"/>
    </row>
    <row r="12" spans="1:16" s="125" customFormat="1" ht="24.6" customHeight="1">
      <c r="A12" s="123"/>
      <c r="B12" s="223">
        <f>SUM(B16:B19)</f>
        <v>0</v>
      </c>
      <c r="C12" s="124" t="s">
        <v>37</v>
      </c>
      <c r="D12" s="210"/>
      <c r="E12" s="210"/>
      <c r="F12" s="210"/>
      <c r="G12" s="210"/>
      <c r="H12" s="210"/>
      <c r="I12" s="210"/>
      <c r="J12" s="210"/>
      <c r="K12" s="210"/>
      <c r="L12" s="210"/>
      <c r="M12" s="210"/>
      <c r="N12" s="210"/>
      <c r="O12" s="210"/>
      <c r="P12" s="211"/>
    </row>
    <row r="13" spans="1:16" s="125" customFormat="1" ht="24.6" customHeight="1">
      <c r="A13" s="123"/>
      <c r="B13" s="223"/>
      <c r="C13" s="124"/>
      <c r="D13" s="212" t="str">
        <f>IF(C15=0,"&gt;&gt; Выберите вариант ответа из выпадающего списка","&gt;&gt; Ваш вариант ответа учтен ")</f>
        <v>&gt;&gt; Выберите вариант ответа из выпадающего списка</v>
      </c>
      <c r="E13" s="210"/>
      <c r="F13" s="210"/>
      <c r="G13" s="210"/>
      <c r="H13" s="210"/>
      <c r="I13" s="210"/>
      <c r="J13" s="210"/>
      <c r="K13" s="210"/>
      <c r="L13" s="210"/>
      <c r="M13" s="210"/>
      <c r="N13" s="210"/>
      <c r="O13" s="210"/>
      <c r="P13" s="211"/>
    </row>
    <row r="14" spans="1:16" s="126" customFormat="1" ht="7.5" customHeight="1">
      <c r="B14" s="224"/>
      <c r="C14" s="127"/>
      <c r="D14" s="213"/>
      <c r="E14" s="214"/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5"/>
    </row>
    <row r="15" spans="1:16" s="126" customFormat="1" ht="24.6" customHeight="1" thickTop="1" thickBot="1">
      <c r="B15" s="224"/>
      <c r="C15" s="383"/>
      <c r="D15" s="383"/>
      <c r="E15" s="383"/>
      <c r="F15" s="383"/>
      <c r="G15" s="383"/>
      <c r="H15" s="383"/>
      <c r="I15" s="383"/>
      <c r="J15" s="383"/>
      <c r="K15" s="383"/>
      <c r="L15" s="383"/>
      <c r="M15" s="383"/>
      <c r="N15" s="383"/>
      <c r="O15" s="383"/>
      <c r="P15" s="215"/>
    </row>
    <row r="16" spans="1:16" s="128" customFormat="1" ht="24.6" hidden="1" customHeight="1" thickTop="1">
      <c r="B16" s="222">
        <f>IF(C15=C16,0,0)</f>
        <v>0</v>
      </c>
      <c r="C16" s="129" t="s">
        <v>38</v>
      </c>
      <c r="D16" s="207"/>
      <c r="E16" s="208"/>
      <c r="F16" s="208"/>
      <c r="G16" s="208"/>
      <c r="H16" s="208"/>
      <c r="I16" s="208"/>
      <c r="J16" s="208"/>
      <c r="K16" s="208"/>
      <c r="L16" s="208"/>
      <c r="M16" s="208"/>
      <c r="N16" s="208"/>
      <c r="O16" s="208"/>
      <c r="P16" s="209"/>
    </row>
    <row r="17" spans="2:16" s="128" customFormat="1" ht="24.6" hidden="1" customHeight="1">
      <c r="B17" s="222">
        <f>IF(C15=C17,1,0)</f>
        <v>0</v>
      </c>
      <c r="C17" s="129" t="s">
        <v>39</v>
      </c>
      <c r="D17" s="207"/>
      <c r="E17" s="208"/>
      <c r="F17" s="208"/>
      <c r="G17" s="208"/>
      <c r="H17" s="208"/>
      <c r="I17" s="208"/>
      <c r="J17" s="208"/>
      <c r="K17" s="208"/>
      <c r="L17" s="208"/>
      <c r="M17" s="208"/>
      <c r="N17" s="208"/>
      <c r="O17" s="208"/>
      <c r="P17" s="209"/>
    </row>
    <row r="18" spans="2:16" s="128" customFormat="1" ht="24.6" hidden="1" customHeight="1">
      <c r="B18" s="222">
        <f>IF(C15=C18,2,0)</f>
        <v>0</v>
      </c>
      <c r="C18" s="129" t="s">
        <v>40</v>
      </c>
      <c r="D18" s="207"/>
      <c r="E18" s="208"/>
      <c r="F18" s="208"/>
      <c r="G18" s="208"/>
      <c r="H18" s="208"/>
      <c r="I18" s="208"/>
      <c r="J18" s="208"/>
      <c r="K18" s="208"/>
      <c r="L18" s="208"/>
      <c r="M18" s="208"/>
      <c r="N18" s="208"/>
      <c r="O18" s="208"/>
      <c r="P18" s="209"/>
    </row>
    <row r="19" spans="2:16" s="128" customFormat="1" ht="24.6" hidden="1" customHeight="1">
      <c r="B19" s="222">
        <f>IF(C15=C19,3,0)</f>
        <v>0</v>
      </c>
      <c r="C19" s="129" t="s">
        <v>41</v>
      </c>
      <c r="D19" s="207"/>
      <c r="E19" s="208"/>
      <c r="F19" s="208"/>
      <c r="G19" s="208"/>
      <c r="H19" s="208"/>
      <c r="I19" s="208"/>
      <c r="J19" s="208"/>
      <c r="K19" s="208"/>
      <c r="L19" s="208"/>
      <c r="M19" s="208"/>
      <c r="N19" s="208"/>
      <c r="O19" s="208"/>
      <c r="P19" s="209"/>
    </row>
    <row r="20" spans="2:16" s="128" customFormat="1" ht="15" customHeight="1" thickTop="1">
      <c r="B20" s="222"/>
      <c r="C20" s="129"/>
      <c r="D20" s="207"/>
      <c r="E20" s="208"/>
      <c r="F20" s="208"/>
      <c r="G20" s="208"/>
      <c r="H20" s="208"/>
      <c r="I20" s="208"/>
      <c r="J20" s="208"/>
      <c r="K20" s="208"/>
      <c r="L20" s="208"/>
      <c r="M20" s="208"/>
      <c r="N20" s="208"/>
      <c r="O20" s="208"/>
      <c r="P20" s="209"/>
    </row>
    <row r="21" spans="2:16" s="125" customFormat="1" ht="24.6" customHeight="1">
      <c r="B21" s="223">
        <f>SUM(B24:B36)</f>
        <v>0</v>
      </c>
      <c r="C21" s="124" t="s">
        <v>42</v>
      </c>
      <c r="D21" s="210"/>
      <c r="E21" s="210"/>
      <c r="F21" s="210"/>
      <c r="G21" s="210"/>
      <c r="H21" s="210"/>
      <c r="I21" s="210"/>
      <c r="J21" s="210"/>
      <c r="K21" s="210"/>
      <c r="L21" s="210"/>
      <c r="M21" s="210"/>
      <c r="N21" s="210"/>
      <c r="O21" s="210"/>
      <c r="P21" s="211"/>
    </row>
    <row r="22" spans="2:16" s="125" customFormat="1" ht="24.6" customHeight="1">
      <c r="B22" s="223"/>
      <c r="C22" s="130" t="b">
        <f>OR(C24&gt;0,C26&gt;0,C28&gt;0,C30&gt;0,C32&gt;0)</f>
        <v>0</v>
      </c>
      <c r="D22" s="212" t="str">
        <f>IF(C22=0,"&gt;&gt; Выберите ОДИН или НЕСКОЛЬКО вариантов из списка, обозначив выбор - [+]","&gt;&gt; ваш вариант ответа учтен ")</f>
        <v xml:space="preserve">&gt;&gt; ваш вариант ответа учтен </v>
      </c>
      <c r="E22" s="210"/>
      <c r="F22" s="210"/>
      <c r="G22" s="210"/>
      <c r="H22" s="210"/>
      <c r="I22" s="210"/>
      <c r="J22" s="210"/>
      <c r="K22" s="210"/>
      <c r="L22" s="210"/>
      <c r="M22" s="210"/>
      <c r="N22" s="210"/>
      <c r="O22" s="210"/>
      <c r="P22" s="211"/>
    </row>
    <row r="23" spans="2:16" s="126" customFormat="1" ht="7.5" customHeight="1">
      <c r="B23" s="224"/>
      <c r="C23" s="127"/>
      <c r="D23" s="213"/>
      <c r="E23" s="214"/>
      <c r="F23" s="214"/>
      <c r="G23" s="214"/>
      <c r="H23" s="214"/>
      <c r="I23" s="214"/>
      <c r="J23" s="214"/>
      <c r="K23" s="214"/>
      <c r="L23" s="214"/>
      <c r="M23" s="214"/>
      <c r="N23" s="214"/>
      <c r="O23" s="214"/>
      <c r="P23" s="215"/>
    </row>
    <row r="24" spans="2:16" s="128" customFormat="1" ht="24.6" customHeight="1">
      <c r="B24" s="222">
        <f>IF(C24="+",0,0)</f>
        <v>0</v>
      </c>
      <c r="C24" s="232"/>
      <c r="D24" s="207"/>
      <c r="E24" s="334" t="s">
        <v>43</v>
      </c>
      <c r="F24" s="341"/>
      <c r="G24" s="341"/>
      <c r="H24" s="341"/>
      <c r="I24" s="341"/>
      <c r="J24" s="341"/>
      <c r="K24" s="341"/>
      <c r="L24" s="341"/>
      <c r="M24" s="341"/>
      <c r="N24" s="341"/>
      <c r="O24" s="341"/>
      <c r="P24" s="209"/>
    </row>
    <row r="25" spans="2:16" s="128" customFormat="1" ht="10.35" customHeight="1">
      <c r="B25" s="222"/>
      <c r="C25" s="208"/>
      <c r="D25" s="207"/>
      <c r="E25" s="334"/>
      <c r="F25" s="341"/>
      <c r="G25" s="341"/>
      <c r="H25" s="341"/>
      <c r="I25" s="341"/>
      <c r="J25" s="341"/>
      <c r="K25" s="341"/>
      <c r="L25" s="341"/>
      <c r="M25" s="341"/>
      <c r="N25" s="341"/>
      <c r="O25" s="341"/>
      <c r="P25" s="209"/>
    </row>
    <row r="26" spans="2:16" s="128" customFormat="1" ht="24.6" customHeight="1">
      <c r="B26" s="222">
        <f>IF(C26="+",1,0)</f>
        <v>0</v>
      </c>
      <c r="C26" s="232"/>
      <c r="D26" s="207"/>
      <c r="E26" s="334" t="s">
        <v>44</v>
      </c>
      <c r="F26" s="341"/>
      <c r="G26" s="341"/>
      <c r="H26" s="341"/>
      <c r="I26" s="341"/>
      <c r="J26" s="341"/>
      <c r="K26" s="341"/>
      <c r="L26" s="341"/>
      <c r="M26" s="341"/>
      <c r="N26" s="341"/>
      <c r="O26" s="341"/>
      <c r="P26" s="209"/>
    </row>
    <row r="27" spans="2:16" s="128" customFormat="1" ht="10.35" customHeight="1">
      <c r="B27" s="222"/>
      <c r="C27" s="208"/>
      <c r="D27" s="207"/>
      <c r="E27" s="334"/>
      <c r="F27" s="341"/>
      <c r="G27" s="341"/>
      <c r="H27" s="341"/>
      <c r="I27" s="341"/>
      <c r="J27" s="341"/>
      <c r="K27" s="341"/>
      <c r="L27" s="341"/>
      <c r="M27" s="341"/>
      <c r="N27" s="341"/>
      <c r="O27" s="341"/>
      <c r="P27" s="209"/>
    </row>
    <row r="28" spans="2:16" s="128" customFormat="1" ht="24.6" customHeight="1">
      <c r="B28" s="222">
        <f>IF(C28="+",1,0)</f>
        <v>0</v>
      </c>
      <c r="C28" s="232"/>
      <c r="D28" s="207"/>
      <c r="E28" s="334" t="s">
        <v>45</v>
      </c>
      <c r="F28" s="341"/>
      <c r="G28" s="341"/>
      <c r="H28" s="341"/>
      <c r="I28" s="341"/>
      <c r="J28" s="341"/>
      <c r="K28" s="341"/>
      <c r="L28" s="341"/>
      <c r="M28" s="341"/>
      <c r="N28" s="341"/>
      <c r="O28" s="341"/>
      <c r="P28" s="209"/>
    </row>
    <row r="29" spans="2:16" s="128" customFormat="1" ht="10.35" customHeight="1">
      <c r="B29" s="222"/>
      <c r="C29" s="208"/>
      <c r="D29" s="207"/>
      <c r="E29" s="334"/>
      <c r="F29" s="341"/>
      <c r="G29" s="341"/>
      <c r="H29" s="341"/>
      <c r="I29" s="341"/>
      <c r="J29" s="341"/>
      <c r="K29" s="341"/>
      <c r="L29" s="341"/>
      <c r="M29" s="341"/>
      <c r="N29" s="341"/>
      <c r="O29" s="341"/>
      <c r="P29" s="209"/>
    </row>
    <row r="30" spans="2:16" s="128" customFormat="1" ht="24.6" customHeight="1">
      <c r="B30" s="222">
        <f>IF(C30="+",1,0)</f>
        <v>0</v>
      </c>
      <c r="C30" s="232"/>
      <c r="D30" s="207"/>
      <c r="E30" s="334" t="s">
        <v>46</v>
      </c>
      <c r="F30" s="341"/>
      <c r="G30" s="341"/>
      <c r="H30" s="341"/>
      <c r="I30" s="341"/>
      <c r="J30" s="341"/>
      <c r="K30" s="341"/>
      <c r="L30" s="341"/>
      <c r="M30" s="341"/>
      <c r="N30" s="341"/>
      <c r="O30" s="342"/>
      <c r="P30" s="209"/>
    </row>
    <row r="31" spans="2:16" s="128" customFormat="1" ht="10.35" customHeight="1">
      <c r="B31" s="222"/>
      <c r="C31" s="208"/>
      <c r="D31" s="207"/>
      <c r="E31" s="334"/>
      <c r="F31" s="341"/>
      <c r="G31" s="341"/>
      <c r="H31" s="341"/>
      <c r="I31" s="341"/>
      <c r="J31" s="341"/>
      <c r="K31" s="341"/>
      <c r="L31" s="341"/>
      <c r="M31" s="341"/>
      <c r="N31" s="341"/>
      <c r="O31" s="341"/>
      <c r="P31" s="209"/>
    </row>
    <row r="32" spans="2:16" s="128" customFormat="1" ht="24.6" customHeight="1">
      <c r="B32" s="222">
        <f>IF(C32="+",1,0)</f>
        <v>0</v>
      </c>
      <c r="C32" s="232"/>
      <c r="D32" s="207"/>
      <c r="E32" s="334" t="s">
        <v>47</v>
      </c>
      <c r="F32" s="341"/>
      <c r="G32" s="341"/>
      <c r="H32" s="341"/>
      <c r="I32" s="341"/>
      <c r="J32" s="341"/>
      <c r="K32" s="341"/>
      <c r="L32" s="341"/>
      <c r="M32" s="341"/>
      <c r="N32" s="341"/>
      <c r="O32" s="341"/>
      <c r="P32" s="209"/>
    </row>
    <row r="33" spans="1:16" s="128" customFormat="1" ht="13.35" customHeight="1">
      <c r="B33" s="222"/>
      <c r="C33" s="132"/>
      <c r="D33" s="207"/>
      <c r="E33" s="334"/>
      <c r="F33" s="341"/>
      <c r="G33" s="341"/>
      <c r="H33" s="341"/>
      <c r="I33" s="341"/>
      <c r="J33" s="341"/>
      <c r="K33" s="341"/>
      <c r="L33" s="341"/>
      <c r="M33" s="341"/>
      <c r="N33" s="341"/>
      <c r="O33" s="341"/>
      <c r="P33" s="209"/>
    </row>
    <row r="34" spans="1:16" s="128" customFormat="1" ht="24.6" customHeight="1">
      <c r="B34" s="222">
        <f>IF(C34="+",2,0)</f>
        <v>0</v>
      </c>
      <c r="C34" s="232"/>
      <c r="D34" s="207"/>
      <c r="E34" s="334" t="s">
        <v>48</v>
      </c>
      <c r="F34" s="341"/>
      <c r="G34" s="341"/>
      <c r="H34" s="341"/>
      <c r="I34" s="341"/>
      <c r="J34" s="341"/>
      <c r="K34" s="341"/>
      <c r="L34" s="341"/>
      <c r="M34" s="341"/>
      <c r="N34" s="341"/>
      <c r="O34" s="341"/>
      <c r="P34" s="209"/>
    </row>
    <row r="35" spans="1:16" s="128" customFormat="1" ht="12.6" customHeight="1">
      <c r="B35" s="222"/>
      <c r="C35" s="132"/>
      <c r="D35" s="207"/>
      <c r="E35" s="334"/>
      <c r="F35" s="341"/>
      <c r="G35" s="341"/>
      <c r="H35" s="341"/>
      <c r="I35" s="341"/>
      <c r="J35" s="341"/>
      <c r="K35" s="341"/>
      <c r="L35" s="341"/>
      <c r="M35" s="341"/>
      <c r="N35" s="341"/>
      <c r="O35" s="341"/>
      <c r="P35" s="209"/>
    </row>
    <row r="36" spans="1:16" s="128" customFormat="1" ht="24.6" customHeight="1">
      <c r="B36" s="222">
        <f>IF(C36="+",3,0)</f>
        <v>0</v>
      </c>
      <c r="C36" s="232"/>
      <c r="D36" s="207"/>
      <c r="E36" s="334" t="s">
        <v>49</v>
      </c>
      <c r="F36" s="341"/>
      <c r="G36" s="341"/>
      <c r="H36" s="341"/>
      <c r="I36" s="341"/>
      <c r="J36" s="341"/>
      <c r="K36" s="341"/>
      <c r="L36" s="341"/>
      <c r="M36" s="341"/>
      <c r="N36" s="341"/>
      <c r="O36" s="341"/>
      <c r="P36" s="209"/>
    </row>
    <row r="37" spans="1:16" s="128" customFormat="1" ht="15" customHeight="1">
      <c r="B37" s="222"/>
      <c r="C37" s="133"/>
      <c r="D37" s="207"/>
      <c r="E37" s="208"/>
      <c r="F37" s="208"/>
      <c r="G37" s="208"/>
      <c r="H37" s="208"/>
      <c r="I37" s="208"/>
      <c r="J37" s="208"/>
      <c r="K37" s="208"/>
      <c r="L37" s="208"/>
      <c r="M37" s="208"/>
      <c r="N37" s="208"/>
      <c r="O37" s="208"/>
      <c r="P37" s="209"/>
    </row>
    <row r="38" spans="1:16" s="125" customFormat="1" ht="24.6" customHeight="1">
      <c r="B38" s="223">
        <f>SUM(B42:B43)</f>
        <v>0</v>
      </c>
      <c r="C38" s="124" t="s">
        <v>50</v>
      </c>
      <c r="D38" s="210"/>
      <c r="E38" s="210"/>
      <c r="F38" s="210"/>
      <c r="G38" s="210"/>
      <c r="H38" s="210"/>
      <c r="I38" s="210"/>
      <c r="J38" s="210"/>
      <c r="K38" s="210"/>
      <c r="L38" s="210"/>
      <c r="M38" s="210"/>
      <c r="N38" s="210"/>
      <c r="O38" s="210"/>
      <c r="P38" s="211"/>
    </row>
    <row r="39" spans="1:16" s="125" customFormat="1" ht="24.6" customHeight="1">
      <c r="B39" s="223"/>
      <c r="C39" s="124"/>
      <c r="D39" s="212" t="str">
        <f>IF(C41=0,"&gt;&gt; Выберите вариант ответа из выпадающего списка","&gt;&gt; Ваш вариант ответа учтен ")</f>
        <v>&gt;&gt; Выберите вариант ответа из выпадающего списка</v>
      </c>
      <c r="E39" s="210"/>
      <c r="F39" s="210"/>
      <c r="G39" s="210"/>
      <c r="H39" s="210"/>
      <c r="I39" s="210"/>
      <c r="J39" s="210"/>
      <c r="K39" s="210"/>
      <c r="L39" s="210"/>
      <c r="M39" s="210"/>
      <c r="N39" s="210"/>
      <c r="O39" s="210"/>
      <c r="P39" s="211"/>
    </row>
    <row r="40" spans="1:16" s="126" customFormat="1" ht="7.5" customHeight="1">
      <c r="B40" s="224"/>
      <c r="C40" s="127"/>
      <c r="D40" s="213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5"/>
    </row>
    <row r="41" spans="1:16" s="134" customFormat="1" ht="24.6" customHeight="1" thickTop="1" thickBot="1">
      <c r="B41" s="224"/>
      <c r="C41" s="383"/>
      <c r="D41" s="383"/>
      <c r="E41" s="383"/>
      <c r="F41" s="383"/>
      <c r="G41" s="383"/>
      <c r="H41" s="383"/>
      <c r="I41" s="383"/>
      <c r="J41" s="383"/>
      <c r="K41" s="383"/>
      <c r="L41" s="383"/>
      <c r="M41" s="383"/>
      <c r="N41" s="383"/>
      <c r="O41" s="383"/>
      <c r="P41" s="217"/>
    </row>
    <row r="42" spans="1:16" s="128" customFormat="1" ht="23.4" hidden="1" thickTop="1">
      <c r="B42" s="222">
        <f>IF($C$41=C42,1,0)</f>
        <v>0</v>
      </c>
      <c r="C42" s="131" t="s">
        <v>243</v>
      </c>
      <c r="D42" s="207"/>
      <c r="E42" s="131"/>
      <c r="F42" s="208"/>
      <c r="G42" s="208"/>
      <c r="H42" s="208"/>
      <c r="I42" s="208"/>
      <c r="J42" s="208"/>
      <c r="K42" s="208"/>
      <c r="L42" s="208"/>
      <c r="M42" s="208"/>
      <c r="N42" s="208"/>
      <c r="O42" s="208"/>
      <c r="P42" s="209"/>
    </row>
    <row r="43" spans="1:16" s="128" customFormat="1" ht="22.8" hidden="1">
      <c r="B43" s="222">
        <f>IF($C$41=C43,2,0)</f>
        <v>0</v>
      </c>
      <c r="C43" s="131" t="s">
        <v>51</v>
      </c>
      <c r="D43" s="207"/>
      <c r="E43" s="131"/>
      <c r="F43" s="208"/>
      <c r="G43" s="208"/>
      <c r="H43" s="208"/>
      <c r="I43" s="208"/>
      <c r="J43" s="208"/>
      <c r="K43" s="208"/>
      <c r="L43" s="208"/>
      <c r="M43" s="208"/>
      <c r="N43" s="208"/>
      <c r="O43" s="208"/>
      <c r="P43" s="209"/>
    </row>
    <row r="44" spans="1:16" s="128" customFormat="1" ht="15" customHeight="1" thickTop="1">
      <c r="B44" s="222"/>
      <c r="C44" s="133"/>
      <c r="D44" s="207"/>
      <c r="E44" s="208"/>
      <c r="F44" s="208"/>
      <c r="G44" s="208"/>
      <c r="H44" s="208"/>
      <c r="I44" s="208"/>
      <c r="J44" s="208"/>
      <c r="K44" s="208"/>
      <c r="L44" s="208"/>
      <c r="M44" s="208"/>
      <c r="N44" s="208"/>
      <c r="O44" s="208"/>
      <c r="P44" s="209"/>
    </row>
    <row r="45" spans="1:16" s="125" customFormat="1" ht="24.6" customHeight="1">
      <c r="B45" s="223">
        <f>SUM(B49:B53)</f>
        <v>0</v>
      </c>
      <c r="C45" s="124" t="s">
        <v>52</v>
      </c>
      <c r="D45" s="210"/>
      <c r="E45" s="210"/>
      <c r="F45" s="210"/>
      <c r="G45" s="210"/>
      <c r="H45" s="210"/>
      <c r="I45" s="210"/>
      <c r="J45" s="210"/>
      <c r="K45" s="210"/>
      <c r="L45" s="210"/>
      <c r="M45" s="210"/>
      <c r="N45" s="210"/>
      <c r="O45" s="210"/>
      <c r="P45" s="211"/>
    </row>
    <row r="46" spans="1:16" s="125" customFormat="1" ht="24.6" customHeight="1">
      <c r="B46" s="225"/>
      <c r="C46" s="124"/>
      <c r="D46" s="212" t="str">
        <f>IF(C48=0,"&gt;&gt; Выберите вариант ответа из выпадающего списка","&gt;&gt; Ваш вариант ответа учтен ")</f>
        <v>&gt;&gt; Выберите вариант ответа из выпадающего списка</v>
      </c>
      <c r="E46" s="210"/>
      <c r="F46" s="210"/>
      <c r="G46" s="210"/>
      <c r="H46" s="210"/>
      <c r="I46" s="210"/>
      <c r="J46" s="210"/>
      <c r="K46" s="210"/>
      <c r="L46" s="210"/>
      <c r="M46" s="210"/>
      <c r="N46" s="210"/>
      <c r="O46" s="210"/>
      <c r="P46" s="211"/>
    </row>
    <row r="47" spans="1:16" s="126" customFormat="1" ht="7.5" customHeight="1">
      <c r="B47" s="224"/>
      <c r="C47" s="127"/>
      <c r="D47" s="213"/>
      <c r="E47" s="214"/>
      <c r="F47" s="214"/>
      <c r="G47" s="214"/>
      <c r="H47" s="214"/>
      <c r="I47" s="214"/>
      <c r="J47" s="214"/>
      <c r="K47" s="214"/>
      <c r="L47" s="214"/>
      <c r="M47" s="214"/>
      <c r="N47" s="214"/>
      <c r="O47" s="214"/>
      <c r="P47" s="215"/>
    </row>
    <row r="48" spans="1:16" s="135" customFormat="1" ht="24.6" customHeight="1" thickTop="1" thickBot="1">
      <c r="A48" s="128"/>
      <c r="B48" s="224"/>
      <c r="C48" s="384"/>
      <c r="D48" s="384"/>
      <c r="E48" s="384"/>
      <c r="F48" s="384"/>
      <c r="G48" s="384"/>
      <c r="H48" s="384"/>
      <c r="I48" s="384"/>
      <c r="J48" s="384"/>
      <c r="K48" s="384"/>
      <c r="L48" s="384"/>
      <c r="M48" s="384"/>
      <c r="N48" s="384"/>
      <c r="O48" s="384"/>
      <c r="P48" s="218"/>
    </row>
    <row r="49" spans="2:16" s="128" customFormat="1" ht="24.6" hidden="1" customHeight="1">
      <c r="B49" s="222">
        <f>IF($C$48=C49,1,0)</f>
        <v>0</v>
      </c>
      <c r="C49" s="133" t="s">
        <v>53</v>
      </c>
      <c r="D49" s="207"/>
      <c r="E49" s="208"/>
      <c r="F49" s="208"/>
      <c r="G49" s="208"/>
      <c r="H49" s="208"/>
      <c r="I49" s="208"/>
      <c r="J49" s="208"/>
      <c r="K49" s="208"/>
      <c r="L49" s="208"/>
      <c r="M49" s="208"/>
      <c r="N49" s="208"/>
      <c r="O49" s="208"/>
      <c r="P49" s="209"/>
    </row>
    <row r="50" spans="2:16" s="128" customFormat="1" ht="24.6" hidden="1" customHeight="1">
      <c r="B50" s="222">
        <f>IF($C$48=C50,2,0)</f>
        <v>0</v>
      </c>
      <c r="C50" s="133" t="s">
        <v>241</v>
      </c>
      <c r="D50" s="207"/>
      <c r="E50" s="208"/>
      <c r="F50" s="208"/>
      <c r="G50" s="208"/>
      <c r="H50" s="208"/>
      <c r="I50" s="208"/>
      <c r="J50" s="208"/>
      <c r="K50" s="208"/>
      <c r="L50" s="208"/>
      <c r="M50" s="208"/>
      <c r="N50" s="208"/>
      <c r="O50" s="208"/>
      <c r="P50" s="209"/>
    </row>
    <row r="51" spans="2:16" s="128" customFormat="1" ht="24.6" hidden="1" customHeight="1">
      <c r="B51" s="222">
        <f>IF($C$48=C51,3,0)</f>
        <v>0</v>
      </c>
      <c r="C51" s="133" t="s">
        <v>54</v>
      </c>
      <c r="D51" s="207"/>
      <c r="E51" s="208"/>
      <c r="F51" s="208"/>
      <c r="G51" s="208"/>
      <c r="H51" s="208"/>
      <c r="I51" s="208"/>
      <c r="J51" s="208"/>
      <c r="K51" s="208"/>
      <c r="L51" s="208"/>
      <c r="M51" s="208"/>
      <c r="N51" s="208"/>
      <c r="O51" s="208"/>
      <c r="P51" s="209"/>
    </row>
    <row r="52" spans="2:16" s="128" customFormat="1" ht="24.6" hidden="1" customHeight="1">
      <c r="B52" s="222">
        <f>IF($C$48=C52,4,0)</f>
        <v>0</v>
      </c>
      <c r="C52" s="133" t="s">
        <v>242</v>
      </c>
      <c r="D52" s="207"/>
      <c r="E52" s="208"/>
      <c r="F52" s="208"/>
      <c r="G52" s="208"/>
      <c r="H52" s="208"/>
      <c r="I52" s="208"/>
      <c r="J52" s="208"/>
      <c r="K52" s="208"/>
      <c r="L52" s="208"/>
      <c r="M52" s="208"/>
      <c r="N52" s="208"/>
      <c r="O52" s="208"/>
      <c r="P52" s="209"/>
    </row>
    <row r="53" spans="2:16" s="128" customFormat="1" ht="21.6" hidden="1" thickTop="1">
      <c r="B53" s="222">
        <f>IF($C$48=C53,5,0)</f>
        <v>0</v>
      </c>
      <c r="C53" s="133" t="s">
        <v>248</v>
      </c>
      <c r="D53" s="207"/>
      <c r="E53" s="208"/>
      <c r="F53" s="208"/>
      <c r="G53" s="208"/>
      <c r="H53" s="208"/>
      <c r="I53" s="208"/>
      <c r="J53" s="208"/>
      <c r="K53" s="208"/>
      <c r="L53" s="208"/>
      <c r="M53" s="208"/>
      <c r="N53" s="208"/>
      <c r="O53" s="208"/>
      <c r="P53" s="209"/>
    </row>
    <row r="54" spans="2:16" s="128" customFormat="1" ht="15" customHeight="1" thickTop="1">
      <c r="B54" s="222"/>
      <c r="C54" s="133"/>
      <c r="D54" s="207"/>
      <c r="E54" s="208"/>
      <c r="F54" s="208"/>
      <c r="G54" s="208"/>
      <c r="H54" s="208"/>
      <c r="I54" s="208"/>
      <c r="J54" s="208"/>
      <c r="K54" s="208"/>
      <c r="L54" s="208"/>
      <c r="M54" s="208"/>
      <c r="N54" s="208"/>
      <c r="O54" s="208"/>
      <c r="P54" s="209"/>
    </row>
    <row r="55" spans="2:16" s="125" customFormat="1" ht="24.6" customHeight="1">
      <c r="B55" s="223">
        <f>SUM(B58:B66)</f>
        <v>0</v>
      </c>
      <c r="C55" s="124" t="s">
        <v>55</v>
      </c>
      <c r="D55" s="210"/>
      <c r="E55" s="210"/>
      <c r="F55" s="210"/>
      <c r="G55" s="210"/>
      <c r="H55" s="210"/>
      <c r="I55" s="210"/>
      <c r="J55" s="210"/>
      <c r="K55" s="210"/>
      <c r="L55" s="210"/>
      <c r="M55" s="210"/>
      <c r="N55" s="210"/>
      <c r="O55" s="210"/>
      <c r="P55" s="211"/>
    </row>
    <row r="56" spans="2:16" s="125" customFormat="1" ht="24.6" customHeight="1">
      <c r="B56" s="223"/>
      <c r="C56" s="130" t="b">
        <f>OR(C58&gt;0,C60&gt;0,C62&gt;0,C64&gt;0,C66&gt;0,C68&gt;0)</f>
        <v>0</v>
      </c>
      <c r="D56" s="212" t="str">
        <f>IF(C56=FALSE,"&gt;&gt; Выберите ОДИН или НЕСКОЛЬКО вариантов из списка, обозначив выбор - [+]","&gt;&gt; Ваш вариант ответа учтен ")</f>
        <v>&gt;&gt; Выберите ОДИН или НЕСКОЛЬКО вариантов из списка, обозначив выбор - [+]</v>
      </c>
      <c r="E56" s="210"/>
      <c r="F56" s="210"/>
      <c r="G56" s="210"/>
      <c r="H56" s="210"/>
      <c r="I56" s="210"/>
      <c r="J56" s="210"/>
      <c r="K56" s="210"/>
      <c r="L56" s="210"/>
      <c r="M56" s="210"/>
      <c r="N56" s="210"/>
      <c r="O56" s="210"/>
      <c r="P56" s="211"/>
    </row>
    <row r="57" spans="2:16" s="126" customFormat="1" ht="7.5" customHeight="1">
      <c r="B57" s="224"/>
      <c r="C57" s="127"/>
      <c r="D57" s="213"/>
      <c r="E57" s="214"/>
      <c r="F57" s="214"/>
      <c r="G57" s="214"/>
      <c r="H57" s="214"/>
      <c r="I57" s="214"/>
      <c r="J57" s="214"/>
      <c r="K57" s="214"/>
      <c r="L57" s="214"/>
      <c r="M57" s="214"/>
      <c r="N57" s="214"/>
      <c r="O57" s="214"/>
      <c r="P57" s="215"/>
    </row>
    <row r="58" spans="2:16" s="128" customFormat="1" ht="24.6" customHeight="1">
      <c r="B58" s="222">
        <f>IF(C58="+",8,0)</f>
        <v>0</v>
      </c>
      <c r="C58" s="232"/>
      <c r="D58" s="207"/>
      <c r="E58" s="334" t="s">
        <v>56</v>
      </c>
      <c r="F58" s="341"/>
      <c r="G58" s="341"/>
      <c r="H58" s="341"/>
      <c r="I58" s="341"/>
      <c r="J58" s="341"/>
      <c r="K58" s="341"/>
      <c r="L58" s="341"/>
      <c r="M58" s="341"/>
      <c r="N58" s="341"/>
      <c r="O58" s="341"/>
      <c r="P58" s="209"/>
    </row>
    <row r="59" spans="2:16" s="128" customFormat="1" ht="10.35" customHeight="1">
      <c r="B59" s="222"/>
      <c r="C59" s="208"/>
      <c r="D59" s="207"/>
      <c r="E59" s="334"/>
      <c r="F59" s="341"/>
      <c r="G59" s="341"/>
      <c r="H59" s="341"/>
      <c r="I59" s="341"/>
      <c r="J59" s="341"/>
      <c r="K59" s="341"/>
      <c r="L59" s="341"/>
      <c r="M59" s="341"/>
      <c r="N59" s="341"/>
      <c r="O59" s="341"/>
      <c r="P59" s="209"/>
    </row>
    <row r="60" spans="2:16" s="128" customFormat="1" ht="24.6" customHeight="1">
      <c r="B60" s="222">
        <f>IF(C60="+",5,0)</f>
        <v>0</v>
      </c>
      <c r="C60" s="232"/>
      <c r="D60" s="207"/>
      <c r="E60" s="334" t="s">
        <v>57</v>
      </c>
      <c r="F60" s="341"/>
      <c r="G60" s="341"/>
      <c r="H60" s="341"/>
      <c r="I60" s="341"/>
      <c r="J60" s="341"/>
      <c r="K60" s="341"/>
      <c r="L60" s="341"/>
      <c r="M60" s="341"/>
      <c r="N60" s="341"/>
      <c r="O60" s="341"/>
      <c r="P60" s="209"/>
    </row>
    <row r="61" spans="2:16" s="128" customFormat="1" ht="10.35" customHeight="1" thickTop="1" thickBot="1">
      <c r="B61" s="222"/>
      <c r="C61" s="208"/>
      <c r="D61" s="207"/>
      <c r="E61" s="334"/>
      <c r="F61" s="341"/>
      <c r="G61" s="341"/>
      <c r="H61" s="341"/>
      <c r="I61" s="341"/>
      <c r="J61" s="341"/>
      <c r="K61" s="341"/>
      <c r="L61" s="341"/>
      <c r="M61" s="341"/>
      <c r="N61" s="341"/>
      <c r="O61" s="341"/>
      <c r="P61" s="209"/>
    </row>
    <row r="62" spans="2:16" s="128" customFormat="1" ht="24.6" customHeight="1" thickTop="1" thickBot="1">
      <c r="B62" s="222">
        <f>IF(C62="+",5,0)</f>
        <v>0</v>
      </c>
      <c r="C62" s="232"/>
      <c r="D62" s="207"/>
      <c r="E62" s="334" t="s">
        <v>58</v>
      </c>
      <c r="F62" s="341"/>
      <c r="G62" s="341"/>
      <c r="H62" s="341"/>
      <c r="I62" s="341"/>
      <c r="J62" s="341"/>
      <c r="K62" s="341"/>
      <c r="L62" s="341"/>
      <c r="M62" s="341"/>
      <c r="N62" s="341"/>
      <c r="O62" s="342"/>
      <c r="P62" s="209"/>
    </row>
    <row r="63" spans="2:16" s="128" customFormat="1" ht="10.35" customHeight="1">
      <c r="B63" s="222"/>
      <c r="C63" s="208"/>
      <c r="D63" s="207"/>
      <c r="E63" s="334"/>
      <c r="F63" s="341"/>
      <c r="G63" s="341"/>
      <c r="H63" s="341"/>
      <c r="I63" s="341"/>
      <c r="J63" s="341"/>
      <c r="K63" s="341"/>
      <c r="L63" s="341"/>
      <c r="M63" s="341"/>
      <c r="N63" s="341"/>
      <c r="O63" s="341"/>
      <c r="P63" s="209"/>
    </row>
    <row r="64" spans="2:16" s="128" customFormat="1" ht="24.6" customHeight="1">
      <c r="B64" s="222">
        <f>IF(C64="+",2,0)</f>
        <v>0</v>
      </c>
      <c r="C64" s="232"/>
      <c r="D64" s="207"/>
      <c r="E64" s="334" t="s">
        <v>59</v>
      </c>
      <c r="F64" s="341"/>
      <c r="G64" s="341"/>
      <c r="H64" s="341"/>
      <c r="I64" s="341"/>
      <c r="J64" s="341"/>
      <c r="K64" s="341"/>
      <c r="L64" s="341"/>
      <c r="M64" s="341"/>
      <c r="N64" s="341"/>
      <c r="O64" s="341"/>
      <c r="P64" s="209"/>
    </row>
    <row r="65" spans="2:16" s="128" customFormat="1" ht="13.35" customHeight="1">
      <c r="B65" s="222"/>
      <c r="C65" s="132"/>
      <c r="D65" s="207"/>
      <c r="E65" s="334"/>
      <c r="F65" s="341"/>
      <c r="G65" s="341"/>
      <c r="H65" s="341"/>
      <c r="I65" s="341"/>
      <c r="J65" s="341"/>
      <c r="K65" s="341"/>
      <c r="L65" s="341"/>
      <c r="M65" s="341"/>
      <c r="N65" s="341"/>
      <c r="O65" s="341"/>
      <c r="P65" s="209"/>
    </row>
    <row r="66" spans="2:16" s="128" customFormat="1" ht="24.6" customHeight="1" thickTop="1" thickBot="1">
      <c r="B66" s="222">
        <f>IF(C66="+",1,0)</f>
        <v>0</v>
      </c>
      <c r="C66" s="232"/>
      <c r="D66" s="207"/>
      <c r="E66" s="334" t="s">
        <v>60</v>
      </c>
      <c r="F66" s="341"/>
      <c r="G66" s="341"/>
      <c r="H66" s="341"/>
      <c r="I66" s="341"/>
      <c r="J66" s="341"/>
      <c r="K66" s="341"/>
      <c r="L66" s="341"/>
      <c r="M66" s="341"/>
      <c r="N66" s="341"/>
      <c r="O66" s="341"/>
      <c r="P66" s="209"/>
    </row>
    <row r="67" spans="2:16" s="128" customFormat="1" ht="6.75" customHeight="1" thickTop="1" thickBot="1">
      <c r="B67" s="222"/>
      <c r="C67" s="132"/>
      <c r="D67" s="207"/>
      <c r="E67" s="334"/>
      <c r="F67" s="341"/>
      <c r="G67" s="341"/>
      <c r="H67" s="341"/>
      <c r="I67" s="341"/>
      <c r="J67" s="341"/>
      <c r="K67" s="341"/>
      <c r="L67" s="341"/>
      <c r="M67" s="341"/>
      <c r="N67" s="341"/>
      <c r="O67" s="341"/>
      <c r="P67" s="209"/>
    </row>
    <row r="68" spans="2:16" s="128" customFormat="1" ht="24.6" customHeight="1" thickTop="1" thickBot="1">
      <c r="B68" s="222"/>
      <c r="C68" s="232"/>
      <c r="D68" s="207"/>
      <c r="E68" s="334" t="s">
        <v>255</v>
      </c>
      <c r="F68" s="341"/>
      <c r="G68" s="341"/>
      <c r="H68" s="341"/>
      <c r="I68" s="341"/>
      <c r="J68" s="341"/>
      <c r="K68" s="341"/>
      <c r="L68" s="341"/>
      <c r="M68" s="341"/>
      <c r="N68" s="341"/>
      <c r="O68" s="341"/>
      <c r="P68" s="209"/>
    </row>
    <row r="69" spans="2:16" s="128" customFormat="1" ht="15" customHeight="1" thickTop="1">
      <c r="B69" s="222"/>
      <c r="C69" s="133"/>
      <c r="D69" s="207"/>
      <c r="E69" s="208"/>
      <c r="F69" s="208"/>
      <c r="G69" s="208"/>
      <c r="H69" s="208"/>
      <c r="I69" s="208"/>
      <c r="J69" s="208"/>
      <c r="K69" s="208"/>
      <c r="L69" s="208"/>
      <c r="M69" s="208"/>
      <c r="N69" s="208"/>
      <c r="O69" s="208"/>
      <c r="P69" s="209"/>
    </row>
    <row r="70" spans="2:16" s="125" customFormat="1" ht="24.6" customHeight="1">
      <c r="B70" s="223">
        <f>SUM(B74:B77)</f>
        <v>0</v>
      </c>
      <c r="C70" s="124" t="s">
        <v>61</v>
      </c>
      <c r="D70" s="210"/>
      <c r="E70" s="210"/>
      <c r="F70" s="210"/>
      <c r="G70" s="210"/>
      <c r="H70" s="210"/>
      <c r="I70" s="210"/>
      <c r="J70" s="210"/>
      <c r="K70" s="210"/>
      <c r="L70" s="210"/>
      <c r="M70" s="210"/>
      <c r="N70" s="210"/>
      <c r="O70" s="210"/>
      <c r="P70" s="211"/>
    </row>
    <row r="71" spans="2:16" s="125" customFormat="1" ht="24.6" customHeight="1">
      <c r="B71" s="223"/>
      <c r="C71" s="124"/>
      <c r="D71" s="212" t="str">
        <f>IF(C73=0,"&gt;&gt; Выберите вариант ответа из выпадающего списка","&gt;&gt; Ваш вариант ответа учтен ")</f>
        <v>&gt;&gt; Выберите вариант ответа из выпадающего списка</v>
      </c>
      <c r="E71" s="210"/>
      <c r="F71" s="210"/>
      <c r="G71" s="210"/>
      <c r="H71" s="210"/>
      <c r="I71" s="210"/>
      <c r="J71" s="210"/>
      <c r="K71" s="210"/>
      <c r="L71" s="210"/>
      <c r="M71" s="210"/>
      <c r="N71" s="210"/>
      <c r="O71" s="210"/>
      <c r="P71" s="211"/>
    </row>
    <row r="72" spans="2:16" s="126" customFormat="1" ht="7.5" customHeight="1">
      <c r="B72" s="224"/>
      <c r="C72" s="127"/>
      <c r="D72" s="213"/>
      <c r="E72" s="214"/>
      <c r="F72" s="214"/>
      <c r="G72" s="214"/>
      <c r="H72" s="214"/>
      <c r="I72" s="214"/>
      <c r="J72" s="214"/>
      <c r="K72" s="214"/>
      <c r="L72" s="214"/>
      <c r="M72" s="214"/>
      <c r="N72" s="214"/>
      <c r="O72" s="214"/>
      <c r="P72" s="215"/>
    </row>
    <row r="73" spans="2:16" s="126" customFormat="1" ht="24.6" customHeight="1" thickTop="1" thickBot="1">
      <c r="B73" s="224"/>
      <c r="C73" s="383"/>
      <c r="D73" s="383"/>
      <c r="E73" s="383"/>
      <c r="F73" s="383"/>
      <c r="G73" s="383"/>
      <c r="H73" s="383"/>
      <c r="I73" s="383"/>
      <c r="J73" s="383"/>
      <c r="K73" s="383"/>
      <c r="L73" s="383"/>
      <c r="M73" s="383"/>
      <c r="N73" s="383"/>
      <c r="O73" s="383"/>
      <c r="P73" s="215"/>
    </row>
    <row r="74" spans="2:16" s="128" customFormat="1" ht="24.6" hidden="1" customHeight="1">
      <c r="B74" s="222">
        <f>IF($C$73=C74,0,0)</f>
        <v>0</v>
      </c>
      <c r="C74" s="129" t="s">
        <v>62</v>
      </c>
      <c r="D74" s="207"/>
      <c r="E74" s="208"/>
      <c r="F74" s="208"/>
      <c r="G74" s="208"/>
      <c r="H74" s="208"/>
      <c r="I74" s="208"/>
      <c r="J74" s="208"/>
      <c r="K74" s="208"/>
      <c r="L74" s="208"/>
      <c r="M74" s="208"/>
      <c r="N74" s="208"/>
      <c r="O74" s="208"/>
      <c r="P74" s="209"/>
    </row>
    <row r="75" spans="2:16" s="128" customFormat="1" ht="24.6" hidden="1" customHeight="1">
      <c r="B75" s="222">
        <f>IF($C$73=C75,1,0)</f>
        <v>0</v>
      </c>
      <c r="C75" s="129" t="s">
        <v>63</v>
      </c>
      <c r="D75" s="207"/>
      <c r="E75" s="208"/>
      <c r="F75" s="208"/>
      <c r="G75" s="208"/>
      <c r="H75" s="208"/>
      <c r="I75" s="208"/>
      <c r="J75" s="208"/>
      <c r="K75" s="208"/>
      <c r="L75" s="208"/>
      <c r="M75" s="208"/>
      <c r="N75" s="208"/>
      <c r="O75" s="208"/>
      <c r="P75" s="209"/>
    </row>
    <row r="76" spans="2:16" s="128" customFormat="1" ht="24.6" hidden="1" customHeight="1">
      <c r="B76" s="222">
        <f>IF($C$73=C76,2,0)</f>
        <v>0</v>
      </c>
      <c r="C76" s="129" t="s">
        <v>64</v>
      </c>
      <c r="D76" s="207"/>
      <c r="E76" s="208"/>
      <c r="F76" s="208"/>
      <c r="G76" s="208"/>
      <c r="H76" s="208"/>
      <c r="I76" s="208"/>
      <c r="J76" s="208"/>
      <c r="K76" s="208"/>
      <c r="L76" s="208"/>
      <c r="M76" s="208"/>
      <c r="N76" s="208"/>
      <c r="O76" s="208"/>
      <c r="P76" s="209"/>
    </row>
    <row r="77" spans="2:16" s="128" customFormat="1" ht="24.6" hidden="1" customHeight="1">
      <c r="B77" s="222">
        <f>IF($C$73=C77,3,0)</f>
        <v>0</v>
      </c>
      <c r="C77" s="129" t="s">
        <v>65</v>
      </c>
      <c r="D77" s="207"/>
      <c r="E77" s="208"/>
      <c r="F77" s="208"/>
      <c r="G77" s="208"/>
      <c r="H77" s="208"/>
      <c r="I77" s="208"/>
      <c r="J77" s="208"/>
      <c r="K77" s="208"/>
      <c r="L77" s="208"/>
      <c r="M77" s="208"/>
      <c r="N77" s="208"/>
      <c r="O77" s="208"/>
      <c r="P77" s="209"/>
    </row>
    <row r="78" spans="2:16" s="128" customFormat="1" ht="15" customHeight="1" thickTop="1">
      <c r="B78" s="222"/>
      <c r="C78" s="133"/>
      <c r="D78" s="207"/>
      <c r="E78" s="208"/>
      <c r="F78" s="208"/>
      <c r="G78" s="208"/>
      <c r="H78" s="208"/>
      <c r="I78" s="208"/>
      <c r="J78" s="208"/>
      <c r="K78" s="208"/>
      <c r="L78" s="208"/>
      <c r="M78" s="208"/>
      <c r="N78" s="208"/>
      <c r="O78" s="208"/>
      <c r="P78" s="209"/>
    </row>
    <row r="79" spans="2:16" s="125" customFormat="1" ht="24.6" customHeight="1">
      <c r="B79" s="223">
        <f>SUM(B83:B88)</f>
        <v>0</v>
      </c>
      <c r="C79" s="124" t="s">
        <v>66</v>
      </c>
      <c r="D79" s="210"/>
      <c r="E79" s="210"/>
      <c r="F79" s="210"/>
      <c r="G79" s="210"/>
      <c r="H79" s="210"/>
      <c r="I79" s="210"/>
      <c r="J79" s="210"/>
      <c r="K79" s="210"/>
      <c r="L79" s="210"/>
      <c r="M79" s="210"/>
      <c r="N79" s="210"/>
      <c r="O79" s="210"/>
      <c r="P79" s="211"/>
    </row>
    <row r="80" spans="2:16" s="125" customFormat="1" ht="24.6" customHeight="1">
      <c r="B80" s="223"/>
      <c r="C80" s="124"/>
      <c r="D80" s="212" t="str">
        <f>IF(C82=0,"&gt;&gt; Выберите вариант ответа из выпадающего списка","&gt;&gt; Ваш вариант ответа учтен ")</f>
        <v>&gt;&gt; Выберите вариант ответа из выпадающего списка</v>
      </c>
      <c r="E80" s="210"/>
      <c r="F80" s="210"/>
      <c r="G80" s="210"/>
      <c r="H80" s="210"/>
      <c r="I80" s="210"/>
      <c r="J80" s="210"/>
      <c r="K80" s="210"/>
      <c r="L80" s="210"/>
      <c r="M80" s="210"/>
      <c r="N80" s="210"/>
      <c r="O80" s="210"/>
      <c r="P80" s="211"/>
    </row>
    <row r="81" spans="2:16" s="126" customFormat="1" ht="7.5" customHeight="1">
      <c r="B81" s="224"/>
      <c r="C81" s="127"/>
      <c r="D81" s="213"/>
      <c r="E81" s="214"/>
      <c r="F81" s="214"/>
      <c r="G81" s="214"/>
      <c r="H81" s="214"/>
      <c r="I81" s="214"/>
      <c r="J81" s="214"/>
      <c r="K81" s="214"/>
      <c r="L81" s="214"/>
      <c r="M81" s="214"/>
      <c r="N81" s="214"/>
      <c r="O81" s="214"/>
      <c r="P81" s="215"/>
    </row>
    <row r="82" spans="2:16" s="126" customFormat="1" ht="24.6" customHeight="1" thickTop="1" thickBot="1">
      <c r="B82" s="224"/>
      <c r="C82" s="383"/>
      <c r="D82" s="383"/>
      <c r="E82" s="383"/>
      <c r="F82" s="383"/>
      <c r="G82" s="383"/>
      <c r="H82" s="383"/>
      <c r="I82" s="383"/>
      <c r="J82" s="383"/>
      <c r="K82" s="383"/>
      <c r="L82" s="383"/>
      <c r="M82" s="383"/>
      <c r="N82" s="383"/>
      <c r="O82" s="383"/>
      <c r="P82" s="215"/>
    </row>
    <row r="83" spans="2:16" s="128" customFormat="1" ht="24.6" hidden="1" customHeight="1">
      <c r="B83" s="222">
        <f>IF($C$82=C83,0,0)</f>
        <v>0</v>
      </c>
      <c r="C83" s="129" t="s">
        <v>67</v>
      </c>
      <c r="D83" s="207"/>
      <c r="E83" s="208"/>
      <c r="F83" s="208"/>
      <c r="G83" s="208"/>
      <c r="H83" s="208"/>
      <c r="I83" s="208"/>
      <c r="J83" s="208"/>
      <c r="K83" s="208"/>
      <c r="L83" s="208"/>
      <c r="M83" s="208"/>
      <c r="N83" s="208"/>
      <c r="O83" s="208"/>
      <c r="P83" s="209"/>
    </row>
    <row r="84" spans="2:16" s="128" customFormat="1" ht="24.6" hidden="1" customHeight="1">
      <c r="B84" s="222">
        <f>IF($C$82=C84,1,0)</f>
        <v>0</v>
      </c>
      <c r="C84" s="129" t="s">
        <v>68</v>
      </c>
      <c r="D84" s="207"/>
      <c r="E84" s="208"/>
      <c r="F84" s="208"/>
      <c r="G84" s="208"/>
      <c r="H84" s="208"/>
      <c r="I84" s="208"/>
      <c r="J84" s="208"/>
      <c r="K84" s="208"/>
      <c r="L84" s="208"/>
      <c r="M84" s="208"/>
      <c r="N84" s="208"/>
      <c r="O84" s="208"/>
      <c r="P84" s="209"/>
    </row>
    <row r="85" spans="2:16" s="128" customFormat="1" ht="24.6" hidden="1" customHeight="1">
      <c r="B85" s="222">
        <f>IF($C$82=C85,2,0)</f>
        <v>0</v>
      </c>
      <c r="C85" s="129" t="s">
        <v>69</v>
      </c>
      <c r="D85" s="207"/>
      <c r="E85" s="208"/>
      <c r="F85" s="208"/>
      <c r="G85" s="208"/>
      <c r="H85" s="208"/>
      <c r="I85" s="208"/>
      <c r="J85" s="208"/>
      <c r="K85" s="208"/>
      <c r="L85" s="208"/>
      <c r="M85" s="208"/>
      <c r="N85" s="208"/>
      <c r="O85" s="208"/>
      <c r="P85" s="209"/>
    </row>
    <row r="86" spans="2:16" s="128" customFormat="1" ht="24.6" hidden="1" customHeight="1">
      <c r="B86" s="222">
        <f>IF($C$82=C86,3,0)</f>
        <v>0</v>
      </c>
      <c r="C86" s="129" t="s">
        <v>70</v>
      </c>
      <c r="D86" s="207"/>
      <c r="E86" s="208"/>
      <c r="F86" s="208"/>
      <c r="G86" s="208"/>
      <c r="H86" s="208"/>
      <c r="I86" s="208"/>
      <c r="J86" s="208"/>
      <c r="K86" s="208"/>
      <c r="L86" s="208"/>
      <c r="M86" s="208"/>
      <c r="N86" s="208"/>
      <c r="O86" s="208"/>
      <c r="P86" s="209"/>
    </row>
    <row r="87" spans="2:16" s="128" customFormat="1" ht="24.6" hidden="1" customHeight="1">
      <c r="B87" s="222">
        <f>IF($C$82=C87,4,0)</f>
        <v>0</v>
      </c>
      <c r="C87" s="129" t="s">
        <v>71</v>
      </c>
      <c r="D87" s="207"/>
      <c r="E87" s="208"/>
      <c r="F87" s="208"/>
      <c r="G87" s="208"/>
      <c r="H87" s="208"/>
      <c r="I87" s="208"/>
      <c r="J87" s="208"/>
      <c r="K87" s="208"/>
      <c r="L87" s="208"/>
      <c r="M87" s="208"/>
      <c r="N87" s="208"/>
      <c r="O87" s="208"/>
      <c r="P87" s="209"/>
    </row>
    <row r="88" spans="2:16" s="128" customFormat="1" ht="24.6" hidden="1" customHeight="1">
      <c r="B88" s="222">
        <f>IF($C$82=C88,5,0)</f>
        <v>0</v>
      </c>
      <c r="C88" s="129" t="s">
        <v>72</v>
      </c>
      <c r="D88" s="207"/>
      <c r="E88" s="208"/>
      <c r="F88" s="208"/>
      <c r="G88" s="208"/>
      <c r="H88" s="208"/>
      <c r="I88" s="208"/>
      <c r="J88" s="208"/>
      <c r="K88" s="208"/>
      <c r="L88" s="208"/>
      <c r="M88" s="208"/>
      <c r="N88" s="208"/>
      <c r="O88" s="208"/>
      <c r="P88" s="209"/>
    </row>
    <row r="89" spans="2:16" s="128" customFormat="1" ht="15" customHeight="1" thickTop="1">
      <c r="B89" s="222"/>
      <c r="C89" s="133"/>
      <c r="D89" s="207"/>
      <c r="E89" s="208"/>
      <c r="F89" s="208"/>
      <c r="G89" s="208"/>
      <c r="H89" s="208"/>
      <c r="I89" s="208"/>
      <c r="J89" s="208"/>
      <c r="K89" s="208"/>
      <c r="L89" s="208"/>
      <c r="M89" s="208"/>
      <c r="N89" s="208"/>
      <c r="O89" s="208"/>
      <c r="P89" s="209"/>
    </row>
    <row r="90" spans="2:16" s="125" customFormat="1" ht="24.6" customHeight="1">
      <c r="B90" s="223">
        <f>SUM(B94:B97)</f>
        <v>0</v>
      </c>
      <c r="C90" s="124" t="s">
        <v>73</v>
      </c>
      <c r="D90" s="210"/>
      <c r="E90" s="210"/>
      <c r="F90" s="210"/>
      <c r="G90" s="210"/>
      <c r="H90" s="210"/>
      <c r="I90" s="210"/>
      <c r="J90" s="210"/>
      <c r="K90" s="210"/>
      <c r="L90" s="210"/>
      <c r="M90" s="210"/>
      <c r="N90" s="210"/>
      <c r="O90" s="210"/>
      <c r="P90" s="211"/>
    </row>
    <row r="91" spans="2:16" s="125" customFormat="1" ht="24.6" customHeight="1">
      <c r="B91" s="223"/>
      <c r="C91" s="124"/>
      <c r="D91" s="212" t="str">
        <f>IF(C93=0,"&gt;&gt; Выберите вариант ответа из выпадающего списка","&gt;&gt; Ваш вариант ответа учтен ")</f>
        <v>&gt;&gt; Выберите вариант ответа из выпадающего списка</v>
      </c>
      <c r="E91" s="210"/>
      <c r="F91" s="210"/>
      <c r="G91" s="210"/>
      <c r="H91" s="210"/>
      <c r="I91" s="210"/>
      <c r="J91" s="210"/>
      <c r="K91" s="210"/>
      <c r="L91" s="210"/>
      <c r="M91" s="210"/>
      <c r="N91" s="210"/>
      <c r="O91" s="210"/>
      <c r="P91" s="211"/>
    </row>
    <row r="92" spans="2:16" s="126" customFormat="1" ht="7.5" customHeight="1">
      <c r="B92" s="224"/>
      <c r="C92" s="127"/>
      <c r="D92" s="213"/>
      <c r="E92" s="214"/>
      <c r="F92" s="214"/>
      <c r="G92" s="214"/>
      <c r="H92" s="214"/>
      <c r="I92" s="214"/>
      <c r="J92" s="214"/>
      <c r="K92" s="214"/>
      <c r="L92" s="214"/>
      <c r="M92" s="214"/>
      <c r="N92" s="214"/>
      <c r="O92" s="214"/>
      <c r="P92" s="215"/>
    </row>
    <row r="93" spans="2:16" s="126" customFormat="1" ht="24.6" customHeight="1" thickTop="1" thickBot="1">
      <c r="B93" s="224"/>
      <c r="C93" s="383"/>
      <c r="D93" s="383"/>
      <c r="E93" s="383"/>
      <c r="F93" s="383"/>
      <c r="G93" s="383"/>
      <c r="H93" s="383"/>
      <c r="I93" s="383"/>
      <c r="J93" s="383"/>
      <c r="K93" s="383"/>
      <c r="L93" s="383"/>
      <c r="M93" s="383"/>
      <c r="N93" s="383"/>
      <c r="O93" s="383"/>
      <c r="P93" s="215"/>
    </row>
    <row r="94" spans="2:16" s="128" customFormat="1" ht="24.6" hidden="1" customHeight="1">
      <c r="B94" s="222">
        <f>IF($C$93=C94,0,0)</f>
        <v>0</v>
      </c>
      <c r="C94" s="129" t="s">
        <v>74</v>
      </c>
      <c r="D94" s="207"/>
      <c r="E94" s="208"/>
      <c r="F94" s="208"/>
      <c r="G94" s="208"/>
      <c r="H94" s="208"/>
      <c r="I94" s="208"/>
      <c r="J94" s="208"/>
      <c r="K94" s="208"/>
      <c r="L94" s="208"/>
      <c r="M94" s="208"/>
      <c r="N94" s="208"/>
      <c r="O94" s="208"/>
      <c r="P94" s="209"/>
    </row>
    <row r="95" spans="2:16" s="128" customFormat="1" ht="24.6" hidden="1" customHeight="1">
      <c r="B95" s="222">
        <f>IF($C$93=C95,1,0)</f>
        <v>0</v>
      </c>
      <c r="C95" s="129" t="s">
        <v>75</v>
      </c>
      <c r="D95" s="207"/>
      <c r="E95" s="208"/>
      <c r="F95" s="208"/>
      <c r="G95" s="208"/>
      <c r="H95" s="208"/>
      <c r="I95" s="208"/>
      <c r="J95" s="208"/>
      <c r="K95" s="208"/>
      <c r="L95" s="208"/>
      <c r="M95" s="208"/>
      <c r="N95" s="208"/>
      <c r="O95" s="208"/>
      <c r="P95" s="209"/>
    </row>
    <row r="96" spans="2:16" s="128" customFormat="1" ht="21.6" hidden="1" thickTop="1">
      <c r="B96" s="222">
        <f>IF($C$93=C96,2,0)</f>
        <v>0</v>
      </c>
      <c r="C96" s="129" t="s">
        <v>76</v>
      </c>
      <c r="D96" s="207"/>
      <c r="E96" s="208"/>
      <c r="F96" s="208"/>
      <c r="G96" s="208"/>
      <c r="H96" s="208"/>
      <c r="I96" s="208"/>
      <c r="J96" s="208"/>
      <c r="K96" s="208"/>
      <c r="L96" s="208"/>
      <c r="M96" s="208"/>
      <c r="N96" s="208"/>
      <c r="O96" s="208"/>
      <c r="P96" s="209"/>
    </row>
    <row r="97" spans="2:16" s="128" customFormat="1" ht="21" hidden="1">
      <c r="B97" s="222">
        <f>IF($C$93=C97,3,0)</f>
        <v>0</v>
      </c>
      <c r="C97" s="129" t="s">
        <v>77</v>
      </c>
      <c r="D97" s="207"/>
      <c r="E97" s="208"/>
      <c r="F97" s="208"/>
      <c r="G97" s="208"/>
      <c r="H97" s="208"/>
      <c r="I97" s="208"/>
      <c r="J97" s="208"/>
      <c r="K97" s="208"/>
      <c r="L97" s="208"/>
      <c r="M97" s="208"/>
      <c r="N97" s="208"/>
      <c r="O97" s="208"/>
      <c r="P97" s="209"/>
    </row>
    <row r="98" spans="2:16" s="128" customFormat="1" ht="15" customHeight="1" thickTop="1">
      <c r="B98" s="222"/>
      <c r="C98" s="133"/>
      <c r="D98" s="207"/>
      <c r="E98" s="208"/>
      <c r="F98" s="208"/>
      <c r="G98" s="208"/>
      <c r="H98" s="208"/>
      <c r="I98" s="208"/>
      <c r="J98" s="208"/>
      <c r="K98" s="208"/>
      <c r="L98" s="208"/>
      <c r="M98" s="208"/>
      <c r="N98" s="208"/>
      <c r="O98" s="208"/>
      <c r="P98" s="209"/>
    </row>
    <row r="99" spans="2:16" s="128" customFormat="1" ht="24.6" customHeight="1">
      <c r="B99" s="224">
        <f>D104</f>
        <v>0</v>
      </c>
      <c r="C99" s="124" t="s">
        <v>78</v>
      </c>
      <c r="D99" s="207"/>
      <c r="E99" s="208"/>
      <c r="F99" s="208"/>
      <c r="G99" s="208"/>
      <c r="H99" s="208"/>
      <c r="I99" s="208"/>
      <c r="J99" s="208"/>
      <c r="K99" s="208"/>
      <c r="L99" s="208"/>
      <c r="M99" s="208"/>
      <c r="N99" s="208"/>
      <c r="O99" s="216"/>
      <c r="P99" s="209"/>
    </row>
    <row r="100" spans="2:16" s="128" customFormat="1" ht="46.5" customHeight="1">
      <c r="B100" s="222"/>
      <c r="C100" s="124"/>
      <c r="D100" s="388" t="s">
        <v>240</v>
      </c>
      <c r="E100" s="388"/>
      <c r="F100" s="388"/>
      <c r="G100" s="388"/>
      <c r="H100" s="388"/>
      <c r="I100" s="388"/>
      <c r="J100" s="388"/>
      <c r="K100" s="388"/>
      <c r="L100" s="388"/>
      <c r="M100" s="388"/>
      <c r="N100" s="388"/>
      <c r="O100" s="388"/>
      <c r="P100" s="209"/>
    </row>
    <row r="101" spans="2:16" s="128" customFormat="1" ht="7.5" customHeight="1">
      <c r="B101" s="222"/>
      <c r="C101" s="124"/>
      <c r="D101" s="207"/>
      <c r="E101" s="208"/>
      <c r="F101" s="208"/>
      <c r="G101" s="208"/>
      <c r="H101" s="208"/>
      <c r="I101" s="208"/>
      <c r="J101" s="208"/>
      <c r="K101" s="208"/>
      <c r="L101" s="208"/>
      <c r="M101" s="208"/>
      <c r="N101" s="208"/>
      <c r="O101" s="216"/>
      <c r="P101" s="209"/>
    </row>
    <row r="102" spans="2:16" s="128" customFormat="1" ht="20.100000000000001" customHeight="1">
      <c r="B102" s="222"/>
      <c r="C102" s="133"/>
      <c r="D102" s="341" t="s">
        <v>79</v>
      </c>
      <c r="E102" s="208"/>
      <c r="F102" s="208"/>
      <c r="G102" s="208"/>
      <c r="H102" s="208"/>
      <c r="I102" s="208"/>
      <c r="J102" s="208"/>
      <c r="K102" s="208"/>
      <c r="L102" s="208"/>
      <c r="M102" s="208"/>
      <c r="N102" s="208"/>
      <c r="O102" s="216"/>
      <c r="P102" s="209"/>
    </row>
    <row r="103" spans="2:16" s="128" customFormat="1" ht="7.5" customHeight="1">
      <c r="B103" s="222"/>
      <c r="C103" s="133"/>
      <c r="D103" s="341"/>
      <c r="E103" s="208"/>
      <c r="F103" s="208"/>
      <c r="G103" s="208"/>
      <c r="H103" s="208"/>
      <c r="I103" s="208"/>
      <c r="J103" s="208"/>
      <c r="K103" s="208"/>
      <c r="L103" s="208"/>
      <c r="M103" s="208"/>
      <c r="N103" s="208"/>
      <c r="O103" s="216"/>
      <c r="P103" s="209"/>
    </row>
    <row r="104" spans="2:16" s="128" customFormat="1" ht="22.5" customHeight="1">
      <c r="B104" s="222"/>
      <c r="C104" s="133"/>
      <c r="D104" s="376"/>
      <c r="E104" s="376"/>
      <c r="F104" s="208"/>
      <c r="G104" s="343" t="str">
        <f>IF(D104&lt;6,"&lt;&lt; Запишите риск развития пролежня по фактору риска от 4 до 6 баллов","&gt;&gt; Ваш вариант ответа учтен ")</f>
        <v>&lt;&lt; Запишите риск развития пролежня по фактору риска от 4 до 6 баллов</v>
      </c>
      <c r="H104" s="208"/>
      <c r="I104" s="208"/>
      <c r="J104" s="208"/>
      <c r="K104" s="208"/>
      <c r="L104" s="208"/>
      <c r="M104" s="208"/>
      <c r="N104" s="208"/>
      <c r="O104" s="216"/>
      <c r="P104" s="209"/>
    </row>
    <row r="105" spans="2:16" s="128" customFormat="1" ht="15" customHeight="1">
      <c r="B105" s="222"/>
      <c r="C105" s="133"/>
      <c r="D105" s="207"/>
      <c r="E105" s="208"/>
      <c r="F105" s="208"/>
      <c r="G105" s="208"/>
      <c r="H105" s="208"/>
      <c r="I105" s="208"/>
      <c r="J105" s="208"/>
      <c r="K105" s="208"/>
      <c r="L105" s="208"/>
      <c r="M105" s="208"/>
      <c r="N105" s="208"/>
      <c r="O105" s="208"/>
      <c r="P105" s="209"/>
    </row>
    <row r="106" spans="2:16" s="125" customFormat="1" ht="24.6" customHeight="1">
      <c r="B106" s="223">
        <f>SUM(B109,B111)</f>
        <v>0</v>
      </c>
      <c r="C106" s="124" t="s">
        <v>80</v>
      </c>
      <c r="D106" s="210"/>
      <c r="E106" s="210"/>
      <c r="F106" s="210"/>
      <c r="G106" s="210"/>
      <c r="H106" s="210"/>
      <c r="I106" s="210"/>
      <c r="J106" s="210"/>
      <c r="K106" s="210"/>
      <c r="L106" s="210"/>
      <c r="M106" s="210"/>
      <c r="N106" s="210"/>
      <c r="O106" s="210"/>
      <c r="P106" s="211"/>
    </row>
    <row r="107" spans="2:16" s="125" customFormat="1" ht="24.6" customHeight="1">
      <c r="B107" s="223"/>
      <c r="C107" s="130" t="b">
        <f>OR(C109&gt;0,C111&gt;0,C113&gt;0)</f>
        <v>0</v>
      </c>
      <c r="D107" s="212" t="str">
        <f>IF(C107=FALSE,"&gt;&gt; Выберите ОДИН или НЕСКОЛЬКО вариантов из списка, обозначив выбор - [+]","&gt;&gt; Ваш вариант ответа учтен ")</f>
        <v>&gt;&gt; Выберите ОДИН или НЕСКОЛЬКО вариантов из списка, обозначив выбор - [+]</v>
      </c>
      <c r="E107" s="210"/>
      <c r="F107" s="210"/>
      <c r="G107" s="210"/>
      <c r="H107" s="210"/>
      <c r="I107" s="210"/>
      <c r="J107" s="210"/>
      <c r="K107" s="210"/>
      <c r="L107" s="210"/>
      <c r="M107" s="210"/>
      <c r="N107" s="210"/>
      <c r="O107" s="210"/>
      <c r="P107" s="211"/>
    </row>
    <row r="108" spans="2:16" s="126" customFormat="1" ht="7.5" customHeight="1">
      <c r="B108" s="224"/>
      <c r="C108" s="127"/>
      <c r="D108" s="213"/>
      <c r="E108" s="214"/>
      <c r="F108" s="214"/>
      <c r="G108" s="214"/>
      <c r="H108" s="214"/>
      <c r="I108" s="214"/>
      <c r="J108" s="214"/>
      <c r="K108" s="214"/>
      <c r="L108" s="214"/>
      <c r="M108" s="214"/>
      <c r="N108" s="214"/>
      <c r="O108" s="214"/>
      <c r="P108" s="215"/>
    </row>
    <row r="109" spans="2:16" s="128" customFormat="1" ht="24.6" customHeight="1">
      <c r="B109" s="222">
        <f>IF(C109="+",5,0)</f>
        <v>0</v>
      </c>
      <c r="C109" s="232"/>
      <c r="D109" s="207"/>
      <c r="E109" s="131" t="s">
        <v>249</v>
      </c>
      <c r="F109" s="341"/>
      <c r="G109" s="341"/>
      <c r="H109" s="341"/>
      <c r="I109" s="341"/>
      <c r="J109" s="341"/>
      <c r="K109" s="341"/>
      <c r="L109" s="341"/>
      <c r="M109" s="341"/>
      <c r="N109" s="341"/>
      <c r="O109" s="341"/>
      <c r="P109" s="209"/>
    </row>
    <row r="110" spans="2:16" s="128" customFormat="1" ht="10.35" customHeight="1">
      <c r="B110" s="222"/>
      <c r="C110" s="208"/>
      <c r="D110" s="207"/>
      <c r="E110" s="131"/>
      <c r="F110" s="341"/>
      <c r="G110" s="341"/>
      <c r="H110" s="341"/>
      <c r="I110" s="341"/>
      <c r="J110" s="341"/>
      <c r="K110" s="341"/>
      <c r="L110" s="341"/>
      <c r="M110" s="341"/>
      <c r="N110" s="341"/>
      <c r="O110" s="341"/>
      <c r="P110" s="209"/>
    </row>
    <row r="111" spans="2:16" s="128" customFormat="1" ht="24.6" customHeight="1" thickTop="1" thickBot="1">
      <c r="B111" s="222">
        <f>IF(C111="+",5,0)</f>
        <v>0</v>
      </c>
      <c r="C111" s="232"/>
      <c r="D111" s="207"/>
      <c r="E111" s="131" t="s">
        <v>250</v>
      </c>
      <c r="F111" s="341"/>
      <c r="G111" s="341"/>
      <c r="H111" s="341"/>
      <c r="I111" s="341"/>
      <c r="J111" s="341"/>
      <c r="K111" s="341"/>
      <c r="L111" s="341"/>
      <c r="M111" s="341"/>
      <c r="N111" s="341"/>
      <c r="O111" s="341"/>
      <c r="P111" s="209"/>
    </row>
    <row r="112" spans="2:16" s="128" customFormat="1" ht="10.35" customHeight="1" thickTop="1" thickBot="1">
      <c r="B112" s="222"/>
      <c r="C112" s="208"/>
      <c r="D112" s="207"/>
      <c r="E112" s="131"/>
      <c r="F112" s="341"/>
      <c r="G112" s="341"/>
      <c r="H112" s="341"/>
      <c r="I112" s="341"/>
      <c r="J112" s="341"/>
      <c r="K112" s="341"/>
      <c r="L112" s="341"/>
      <c r="M112" s="341"/>
      <c r="N112" s="341"/>
      <c r="O112" s="341"/>
      <c r="P112" s="209"/>
    </row>
    <row r="113" spans="2:16" s="128" customFormat="1" ht="24.6" customHeight="1" thickTop="1" thickBot="1">
      <c r="B113" s="222">
        <f>IF(C113="+",5,0)</f>
        <v>0</v>
      </c>
      <c r="C113" s="232"/>
      <c r="D113" s="207"/>
      <c r="E113" s="131" t="s">
        <v>256</v>
      </c>
      <c r="F113" s="341"/>
      <c r="G113" s="341"/>
      <c r="H113" s="341"/>
      <c r="I113" s="341"/>
      <c r="J113" s="341"/>
      <c r="K113" s="341"/>
      <c r="L113" s="341"/>
      <c r="M113" s="341"/>
      <c r="N113" s="341"/>
      <c r="O113" s="341"/>
      <c r="P113" s="209"/>
    </row>
    <row r="114" spans="2:16" s="128" customFormat="1" ht="15" customHeight="1" thickTop="1">
      <c r="B114" s="222"/>
      <c r="C114" s="129"/>
      <c r="D114" s="207"/>
      <c r="E114" s="208"/>
      <c r="F114" s="208"/>
      <c r="G114" s="208"/>
      <c r="H114" s="208"/>
      <c r="I114" s="208"/>
      <c r="J114" s="208"/>
      <c r="K114" s="208"/>
      <c r="L114" s="208"/>
      <c r="M114" s="208"/>
      <c r="N114" s="208"/>
      <c r="O114" s="208"/>
      <c r="P114" s="209"/>
    </row>
    <row r="115" spans="2:16" s="125" customFormat="1" ht="24.6" customHeight="1">
      <c r="B115" s="223">
        <f>SUM(B118:B130)</f>
        <v>0</v>
      </c>
      <c r="C115" s="124" t="s">
        <v>81</v>
      </c>
      <c r="D115" s="210"/>
      <c r="E115" s="210"/>
      <c r="F115" s="210"/>
      <c r="G115" s="210"/>
      <c r="H115" s="210"/>
      <c r="I115" s="210"/>
      <c r="J115" s="210"/>
      <c r="K115" s="210"/>
      <c r="L115" s="210"/>
      <c r="M115" s="210"/>
      <c r="N115" s="210"/>
      <c r="O115" s="210"/>
      <c r="P115" s="211"/>
    </row>
    <row r="116" spans="2:16" s="125" customFormat="1" ht="24.6" customHeight="1">
      <c r="B116" s="223"/>
      <c r="C116" s="130" t="b">
        <f>OR(C118&gt;0,C120&gt;0,C122&gt;0,C124&gt;0)</f>
        <v>0</v>
      </c>
      <c r="D116" s="212" t="str">
        <f>IF(C116=FALSE,"&gt;&gt; Выберите ОДИН или НЕСКОЛЬКО вариантов из списка, обозначив выбор - [+]","&gt;&gt; Ваш вариант ответа учтен ")</f>
        <v>&gt;&gt; Выберите ОДИН или НЕСКОЛЬКО вариантов из списка, обозначив выбор - [+]</v>
      </c>
      <c r="E116" s="210"/>
      <c r="F116" s="210"/>
      <c r="G116" s="210"/>
      <c r="H116" s="210"/>
      <c r="I116" s="210"/>
      <c r="J116" s="210"/>
      <c r="K116" s="210"/>
      <c r="L116" s="210"/>
      <c r="M116" s="210"/>
      <c r="N116" s="210"/>
      <c r="O116" s="210"/>
      <c r="P116" s="211"/>
    </row>
    <row r="117" spans="2:16" s="126" customFormat="1" ht="7.5" customHeight="1">
      <c r="B117" s="224"/>
      <c r="C117" s="127"/>
      <c r="D117" s="213"/>
      <c r="E117" s="214"/>
      <c r="F117" s="214"/>
      <c r="G117" s="214"/>
      <c r="H117" s="214"/>
      <c r="I117" s="214"/>
      <c r="J117" s="214"/>
      <c r="K117" s="214"/>
      <c r="L117" s="214"/>
      <c r="M117" s="214"/>
      <c r="N117" s="214"/>
      <c r="O117" s="214"/>
      <c r="P117" s="215"/>
    </row>
    <row r="118" spans="2:16" s="128" customFormat="1" ht="24.6" customHeight="1">
      <c r="B118" s="222">
        <f>IF(C118="+",4,0)</f>
        <v>0</v>
      </c>
      <c r="C118" s="232"/>
      <c r="D118" s="207"/>
      <c r="E118" s="131" t="s">
        <v>82</v>
      </c>
      <c r="F118" s="341"/>
      <c r="G118" s="341"/>
      <c r="H118" s="341"/>
      <c r="I118" s="341"/>
      <c r="J118" s="341"/>
      <c r="K118" s="341"/>
      <c r="L118" s="341"/>
      <c r="M118" s="341"/>
      <c r="N118" s="341"/>
      <c r="O118" s="341"/>
      <c r="P118" s="209"/>
    </row>
    <row r="119" spans="2:16" s="128" customFormat="1" ht="10.35" customHeight="1">
      <c r="B119" s="222"/>
      <c r="C119" s="208"/>
      <c r="D119" s="207"/>
      <c r="E119" s="131"/>
      <c r="F119" s="341"/>
      <c r="G119" s="341"/>
      <c r="H119" s="341"/>
      <c r="I119" s="341"/>
      <c r="J119" s="341"/>
      <c r="K119" s="341"/>
      <c r="L119" s="341"/>
      <c r="M119" s="341"/>
      <c r="N119" s="341"/>
      <c r="O119" s="341"/>
      <c r="P119" s="209"/>
    </row>
    <row r="120" spans="2:16" s="128" customFormat="1" ht="24.6" customHeight="1">
      <c r="B120" s="222">
        <f>IF(C120="+",4,0)</f>
        <v>0</v>
      </c>
      <c r="C120" s="232"/>
      <c r="D120" s="207"/>
      <c r="E120" s="131" t="s">
        <v>83</v>
      </c>
      <c r="F120" s="341"/>
      <c r="G120" s="341"/>
      <c r="H120" s="341"/>
      <c r="I120" s="341"/>
      <c r="J120" s="341"/>
      <c r="K120" s="341"/>
      <c r="L120" s="341"/>
      <c r="M120" s="341"/>
      <c r="N120" s="341"/>
      <c r="O120" s="341"/>
      <c r="P120" s="209"/>
    </row>
    <row r="121" spans="2:16" s="128" customFormat="1" ht="10.35" customHeight="1">
      <c r="B121" s="222"/>
      <c r="C121" s="208"/>
      <c r="D121" s="207"/>
      <c r="E121" s="131"/>
      <c r="F121" s="341"/>
      <c r="G121" s="341"/>
      <c r="H121" s="341"/>
      <c r="I121" s="341"/>
      <c r="J121" s="341"/>
      <c r="K121" s="341"/>
      <c r="L121" s="341"/>
      <c r="M121" s="341"/>
      <c r="N121" s="341"/>
      <c r="O121" s="341"/>
      <c r="P121" s="209"/>
    </row>
    <row r="122" spans="2:16" s="128" customFormat="1" ht="24.6" customHeight="1" thickTop="1" thickBot="1">
      <c r="B122" s="222">
        <f>IF(C122="+",4,0)</f>
        <v>0</v>
      </c>
      <c r="C122" s="232"/>
      <c r="D122" s="207"/>
      <c r="E122" s="131" t="s">
        <v>84</v>
      </c>
      <c r="F122" s="341"/>
      <c r="G122" s="341"/>
      <c r="H122" s="341"/>
      <c r="I122" s="341"/>
      <c r="J122" s="341"/>
      <c r="K122" s="341"/>
      <c r="L122" s="341"/>
      <c r="M122" s="341"/>
      <c r="N122" s="341"/>
      <c r="O122" s="341"/>
      <c r="P122" s="209"/>
    </row>
    <row r="123" spans="2:16" s="128" customFormat="1" ht="10.35" customHeight="1" thickTop="1" thickBot="1">
      <c r="B123" s="222"/>
      <c r="C123" s="208"/>
      <c r="D123" s="207"/>
      <c r="E123" s="131"/>
      <c r="F123" s="341"/>
      <c r="G123" s="341"/>
      <c r="H123" s="341"/>
      <c r="I123" s="341"/>
      <c r="J123" s="341"/>
      <c r="K123" s="341"/>
      <c r="L123" s="341"/>
      <c r="M123" s="341"/>
      <c r="N123" s="341"/>
      <c r="O123" s="341"/>
      <c r="P123" s="209"/>
    </row>
    <row r="124" spans="2:16" s="128" customFormat="1" ht="24.6" customHeight="1" thickTop="1" thickBot="1">
      <c r="B124" s="222">
        <f>IF(C124="+",4,0)</f>
        <v>0</v>
      </c>
      <c r="C124" s="232"/>
      <c r="D124" s="207"/>
      <c r="E124" s="131" t="s">
        <v>257</v>
      </c>
      <c r="F124" s="341"/>
      <c r="G124" s="341"/>
      <c r="H124" s="341"/>
      <c r="I124" s="341"/>
      <c r="J124" s="341"/>
      <c r="K124" s="341"/>
      <c r="L124" s="341"/>
      <c r="M124" s="341"/>
      <c r="N124" s="341"/>
      <c r="O124" s="341"/>
      <c r="P124" s="209"/>
    </row>
    <row r="125" spans="2:16" s="128" customFormat="1" ht="20.100000000000001" customHeight="1" thickTop="1">
      <c r="B125" s="222"/>
      <c r="C125" s="208"/>
      <c r="D125" s="208"/>
      <c r="E125" s="208"/>
      <c r="F125" s="208"/>
      <c r="G125" s="208"/>
      <c r="H125" s="208"/>
      <c r="I125" s="208"/>
      <c r="J125" s="208"/>
      <c r="K125" s="208"/>
      <c r="L125" s="208"/>
      <c r="M125" s="208"/>
      <c r="N125" s="208"/>
      <c r="O125" s="208"/>
      <c r="P125" s="209"/>
    </row>
    <row r="126" spans="2:16" s="128" customFormat="1" ht="20.100000000000001" customHeight="1">
      <c r="B126" s="226"/>
      <c r="C126" s="377" t="s">
        <v>85</v>
      </c>
      <c r="D126" s="377"/>
      <c r="E126" s="377"/>
      <c r="F126" s="136"/>
      <c r="G126" s="137" t="s">
        <v>86</v>
      </c>
      <c r="H126" s="136"/>
      <c r="I126" s="136"/>
      <c r="J126" s="136"/>
      <c r="K126" s="136"/>
      <c r="L126" s="136"/>
      <c r="M126" s="136"/>
      <c r="N126" s="136"/>
      <c r="O126" s="136"/>
      <c r="P126" s="138"/>
    </row>
    <row r="127" spans="2:16" s="128" customFormat="1" ht="33.6" customHeight="1">
      <c r="B127" s="227"/>
      <c r="C127" s="378">
        <f>SUM(B115,B106,B99,B90,B79,B70,B55,B45,B38,B21,B12)</f>
        <v>0</v>
      </c>
      <c r="D127" s="378"/>
      <c r="E127" s="378"/>
      <c r="F127" s="139"/>
      <c r="G127" s="379"/>
      <c r="H127" s="379"/>
      <c r="I127" s="379"/>
      <c r="J127" s="379"/>
      <c r="K127" s="379"/>
      <c r="L127" s="379"/>
      <c r="M127" s="379"/>
      <c r="N127" s="379"/>
      <c r="O127" s="379"/>
      <c r="P127" s="119"/>
    </row>
    <row r="128" spans="2:16" s="128" customFormat="1" ht="20.100000000000001" customHeight="1">
      <c r="B128" s="227"/>
      <c r="C128" s="371" t="s">
        <v>88</v>
      </c>
      <c r="D128" s="371"/>
      <c r="E128" s="371"/>
      <c r="F128" s="140"/>
      <c r="G128" s="372" t="s">
        <v>89</v>
      </c>
      <c r="H128" s="372"/>
      <c r="I128" s="372"/>
      <c r="J128" s="372"/>
      <c r="K128" s="372"/>
      <c r="L128" s="372"/>
      <c r="M128" s="372"/>
      <c r="N128" s="372"/>
      <c r="O128" s="372"/>
      <c r="P128" s="119"/>
    </row>
    <row r="129" spans="2:16" s="128" customFormat="1" ht="20.100000000000001" hidden="1" customHeight="1">
      <c r="B129" s="227"/>
      <c r="C129" s="118"/>
      <c r="D129" s="118"/>
      <c r="E129" s="219" t="s">
        <v>90</v>
      </c>
      <c r="F129" s="118"/>
      <c r="G129" s="118"/>
      <c r="H129" s="118"/>
      <c r="I129" s="118"/>
      <c r="J129" s="118"/>
      <c r="K129" s="118"/>
      <c r="L129" s="118"/>
      <c r="M129" s="118"/>
      <c r="N129" s="118"/>
      <c r="O129" s="118"/>
      <c r="P129" s="119"/>
    </row>
    <row r="130" spans="2:16" s="128" customFormat="1" ht="20.100000000000001" hidden="1" customHeight="1">
      <c r="B130" s="227"/>
      <c r="C130" s="118"/>
      <c r="D130" s="118"/>
      <c r="E130" s="219" t="s">
        <v>91</v>
      </c>
      <c r="F130" s="118"/>
      <c r="G130" s="118"/>
      <c r="H130" s="118"/>
      <c r="I130" s="118"/>
      <c r="J130" s="118"/>
      <c r="K130" s="118"/>
      <c r="L130" s="118"/>
      <c r="M130" s="118"/>
      <c r="N130" s="118"/>
      <c r="O130" s="118"/>
      <c r="P130" s="119"/>
    </row>
    <row r="131" spans="2:16" s="128" customFormat="1" ht="20.100000000000001" hidden="1" customHeight="1">
      <c r="B131" s="227"/>
      <c r="C131" s="118"/>
      <c r="D131" s="118"/>
      <c r="E131" s="219" t="s">
        <v>92</v>
      </c>
      <c r="F131" s="118"/>
      <c r="G131" s="118"/>
      <c r="H131" s="118"/>
      <c r="I131" s="118"/>
      <c r="J131" s="118"/>
      <c r="K131" s="118"/>
      <c r="L131" s="118"/>
      <c r="M131" s="118"/>
      <c r="N131" s="118"/>
      <c r="O131" s="118"/>
      <c r="P131" s="119"/>
    </row>
    <row r="132" spans="2:16" s="128" customFormat="1" ht="20.100000000000001" hidden="1" customHeight="1">
      <c r="B132" s="227"/>
      <c r="C132" s="118"/>
      <c r="D132" s="118"/>
      <c r="E132" s="219" t="s">
        <v>87</v>
      </c>
      <c r="F132" s="118"/>
      <c r="G132" s="118"/>
      <c r="H132" s="118"/>
      <c r="I132" s="118"/>
      <c r="J132" s="118"/>
      <c r="K132" s="118"/>
      <c r="L132" s="118"/>
      <c r="M132" s="118"/>
      <c r="N132" s="118"/>
      <c r="O132" s="118"/>
      <c r="P132" s="119"/>
    </row>
    <row r="133" spans="2:16" s="128" customFormat="1" ht="20.100000000000001" customHeight="1">
      <c r="B133" s="227"/>
      <c r="C133" s="118"/>
      <c r="D133" s="118"/>
      <c r="E133" s="118"/>
      <c r="F133" s="118"/>
      <c r="G133" s="118"/>
      <c r="H133" s="118"/>
      <c r="I133" s="118"/>
      <c r="J133" s="118"/>
      <c r="K133" s="118"/>
      <c r="L133" s="118"/>
      <c r="M133" s="118"/>
      <c r="N133" s="118"/>
      <c r="O133" s="118"/>
      <c r="P133" s="119"/>
    </row>
    <row r="134" spans="2:16" s="128" customFormat="1" ht="7.5" customHeight="1">
      <c r="B134" s="227"/>
      <c r="C134" s="118"/>
      <c r="D134" s="118"/>
      <c r="E134" s="118"/>
      <c r="F134" s="118"/>
      <c r="G134" s="118"/>
      <c r="H134" s="118"/>
      <c r="I134" s="118"/>
      <c r="J134" s="118"/>
      <c r="K134" s="118"/>
      <c r="L134" s="118"/>
      <c r="M134" s="118"/>
      <c r="N134" s="141"/>
      <c r="O134" s="118"/>
      <c r="P134" s="119"/>
    </row>
    <row r="135" spans="2:16" s="128" customFormat="1" ht="20.100000000000001" customHeight="1">
      <c r="B135" s="227"/>
      <c r="C135" s="142" t="s">
        <v>93</v>
      </c>
      <c r="D135" s="143"/>
      <c r="E135" s="143"/>
      <c r="F135" s="143"/>
      <c r="G135" s="143"/>
      <c r="H135" s="143"/>
      <c r="I135" s="143"/>
      <c r="J135" s="143"/>
      <c r="K135" s="143"/>
      <c r="L135" s="143"/>
      <c r="M135" s="143"/>
      <c r="N135" s="143"/>
      <c r="O135" s="144" t="s">
        <v>94</v>
      </c>
      <c r="P135" s="119"/>
    </row>
    <row r="136" spans="2:16" s="128" customFormat="1" ht="20.100000000000001" customHeight="1">
      <c r="B136" s="227"/>
      <c r="C136" s="373"/>
      <c r="D136" s="373"/>
      <c r="E136" s="373"/>
      <c r="F136" s="373"/>
      <c r="G136" s="373"/>
      <c r="H136" s="373"/>
      <c r="I136" s="145"/>
      <c r="J136" s="146"/>
      <c r="K136" s="147"/>
      <c r="L136" s="374"/>
      <c r="M136" s="374"/>
      <c r="N136" s="374"/>
      <c r="O136" s="374"/>
      <c r="P136" s="119"/>
    </row>
    <row r="137" spans="2:16" s="128" customFormat="1" ht="20.100000000000001" customHeight="1">
      <c r="B137" s="227"/>
      <c r="C137" s="118"/>
      <c r="D137" s="118"/>
      <c r="E137" s="118"/>
      <c r="F137" s="118"/>
      <c r="G137" s="118"/>
      <c r="H137" s="118"/>
      <c r="I137" s="118"/>
      <c r="J137" s="118"/>
      <c r="K137" s="148"/>
      <c r="L137" s="375" t="s">
        <v>95</v>
      </c>
      <c r="M137" s="375"/>
      <c r="N137" s="375"/>
      <c r="O137" s="375"/>
      <c r="P137" s="119"/>
    </row>
    <row r="138" spans="2:16" s="128" customFormat="1" ht="9.75" customHeight="1">
      <c r="B138" s="228"/>
      <c r="C138" s="149"/>
      <c r="D138" s="149"/>
      <c r="E138" s="149"/>
      <c r="F138" s="149"/>
      <c r="G138" s="149"/>
      <c r="H138" s="149"/>
      <c r="I138" s="149"/>
      <c r="J138" s="149"/>
      <c r="K138" s="149"/>
      <c r="L138" s="149"/>
      <c r="M138" s="149"/>
      <c r="N138" s="149"/>
      <c r="O138" s="149"/>
      <c r="P138" s="150"/>
    </row>
    <row r="139" spans="2:16" s="128" customFormat="1" ht="20.100000000000001" customHeight="1">
      <c r="B139" s="229"/>
    </row>
    <row r="140" spans="2:16" s="128" customFormat="1" ht="20.100000000000001" customHeight="1">
      <c r="B140" s="229"/>
    </row>
    <row r="141" spans="2:16" s="128" customFormat="1" ht="20.100000000000001" customHeight="1">
      <c r="B141" s="229"/>
    </row>
    <row r="142" spans="2:16" s="128" customFormat="1" ht="20.100000000000001" customHeight="1">
      <c r="B142" s="229"/>
    </row>
    <row r="143" spans="2:16" s="128" customFormat="1" ht="20.100000000000001" customHeight="1">
      <c r="B143" s="229"/>
    </row>
    <row r="144" spans="2:16" s="128" customFormat="1" ht="20.100000000000001" customHeight="1">
      <c r="B144" s="229"/>
    </row>
    <row r="145" spans="2:2" s="128" customFormat="1" ht="20.100000000000001" customHeight="1">
      <c r="B145" s="229"/>
    </row>
    <row r="146" spans="2:2" s="128" customFormat="1" ht="20.100000000000001" customHeight="1">
      <c r="B146" s="229"/>
    </row>
    <row r="147" spans="2:2" s="128" customFormat="1" ht="20.100000000000001" customHeight="1">
      <c r="B147" s="229"/>
    </row>
    <row r="148" spans="2:2" s="128" customFormat="1" ht="20.100000000000001" customHeight="1">
      <c r="B148" s="229"/>
    </row>
    <row r="149" spans="2:2" s="128" customFormat="1" ht="20.100000000000001" customHeight="1">
      <c r="B149" s="229"/>
    </row>
    <row r="150" spans="2:2" s="128" customFormat="1">
      <c r="B150" s="229"/>
    </row>
    <row r="151" spans="2:2" s="128" customFormat="1">
      <c r="B151" s="229"/>
    </row>
    <row r="152" spans="2:2" s="128" customFormat="1">
      <c r="B152" s="229"/>
    </row>
    <row r="153" spans="2:2" s="128" customFormat="1">
      <c r="B153" s="229"/>
    </row>
    <row r="154" spans="2:2" s="128" customFormat="1">
      <c r="B154" s="229"/>
    </row>
    <row r="155" spans="2:2" s="128" customFormat="1">
      <c r="B155" s="229"/>
    </row>
    <row r="156" spans="2:2" s="128" customFormat="1">
      <c r="B156" s="229"/>
    </row>
    <row r="157" spans="2:2" s="128" customFormat="1">
      <c r="B157" s="229"/>
    </row>
    <row r="158" spans="2:2" s="128" customFormat="1">
      <c r="B158" s="229"/>
    </row>
    <row r="159" spans="2:2" s="128" customFormat="1">
      <c r="B159" s="229"/>
    </row>
    <row r="160" spans="2:2" s="128" customFormat="1">
      <c r="B160" s="229"/>
    </row>
    <row r="161" spans="2:2" s="128" customFormat="1">
      <c r="B161" s="229"/>
    </row>
    <row r="162" spans="2:2" s="128" customFormat="1">
      <c r="B162" s="229"/>
    </row>
    <row r="163" spans="2:2" s="128" customFormat="1">
      <c r="B163" s="229"/>
    </row>
    <row r="164" spans="2:2" s="128" customFormat="1">
      <c r="B164" s="229"/>
    </row>
    <row r="165" spans="2:2" s="128" customFormat="1">
      <c r="B165" s="229"/>
    </row>
    <row r="166" spans="2:2" s="128" customFormat="1">
      <c r="B166" s="229"/>
    </row>
  </sheetData>
  <sheetProtection sheet="1" objects="1" scenarios="1" selectLockedCells="1"/>
  <mergeCells count="20">
    <mergeCell ref="D104:E104"/>
    <mergeCell ref="C126:E126"/>
    <mergeCell ref="C127:E127"/>
    <mergeCell ref="G127:O127"/>
    <mergeCell ref="C2:O2"/>
    <mergeCell ref="C5:O5"/>
    <mergeCell ref="C10:O10"/>
    <mergeCell ref="C15:O15"/>
    <mergeCell ref="C41:O41"/>
    <mergeCell ref="C48:O48"/>
    <mergeCell ref="I7:M7"/>
    <mergeCell ref="D100:O100"/>
    <mergeCell ref="C73:O73"/>
    <mergeCell ref="C82:O82"/>
    <mergeCell ref="C93:O93"/>
    <mergeCell ref="C128:E128"/>
    <mergeCell ref="G128:O128"/>
    <mergeCell ref="C136:H136"/>
    <mergeCell ref="L136:O136"/>
    <mergeCell ref="L137:O137"/>
  </mergeCells>
  <dataValidations count="9">
    <dataValidation allowBlank="1" showErrorMessage="1" sqref="E127:F127">
      <formula1>$E$58:$E$60</formula1>
      <formula2>0</formula2>
    </dataValidation>
    <dataValidation type="whole" allowBlank="1" sqref="D104:E104">
      <formula1>4</formula1>
      <formula2>6</formula2>
    </dataValidation>
    <dataValidation type="list" operator="equal" allowBlank="1" sqref="C15:O15">
      <formula1>$C$16:$C$19</formula1>
    </dataValidation>
    <dataValidation type="list" allowBlank="1" showInputMessage="1" showErrorMessage="1" sqref="C41:O41">
      <formula1>$C$42:$C$43</formula1>
    </dataValidation>
    <dataValidation type="list" allowBlank="1" showInputMessage="1" showErrorMessage="1" sqref="C48:O48">
      <formula1>$C$49:$C$53</formula1>
    </dataValidation>
    <dataValidation type="list" allowBlank="1" showInputMessage="1" showErrorMessage="1" sqref="C73:O73">
      <formula1>$C$74:$C$77</formula1>
    </dataValidation>
    <dataValidation type="list" allowBlank="1" showInputMessage="1" showErrorMessage="1" sqref="C82:O82">
      <formula1>$C$83:$C$88</formula1>
    </dataValidation>
    <dataValidation type="list" allowBlank="1" showInputMessage="1" showErrorMessage="1" sqref="C93:O93">
      <formula1>$C$94:$C$97</formula1>
    </dataValidation>
    <dataValidation type="list" allowBlank="1" showInputMessage="1" showErrorMessage="1" sqref="G127:O127">
      <formula1>$E$129:$E$132</formula1>
    </dataValidation>
  </dataValidations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Roman,Обычный"&amp;12&amp;A</oddHeader>
    <oddFooter>&amp;C&amp;"Times New Roman,Обычный"&amp;12Страница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P144"/>
  <sheetViews>
    <sheetView showGridLines="0" tabSelected="1" workbookViewId="0">
      <selection activeCell="L114" sqref="L114:O114"/>
    </sheetView>
  </sheetViews>
  <sheetFormatPr defaultColWidth="11.5546875" defaultRowHeight="13.2"/>
  <cols>
    <col min="1" max="1" width="3.6640625" style="236" customWidth="1"/>
    <col min="2" max="2" width="8.109375" style="303" customWidth="1"/>
    <col min="3" max="3" width="5.33203125" style="236" customWidth="1"/>
    <col min="4" max="4" width="1.44140625" style="236" customWidth="1"/>
    <col min="5" max="5" width="8.109375" style="236" customWidth="1"/>
    <col min="6" max="6" width="1.6640625" style="236" customWidth="1"/>
    <col min="7" max="14" width="8.109375" style="236" customWidth="1"/>
    <col min="15" max="15" width="62.109375" style="236" customWidth="1"/>
    <col min="16" max="16" width="9" style="236" customWidth="1"/>
    <col min="17" max="16384" width="11.5546875" style="236"/>
  </cols>
  <sheetData>
    <row r="1" spans="1:16" ht="45.75" customHeight="1" thickBot="1"/>
    <row r="2" spans="1:16" ht="36.6" customHeight="1">
      <c r="B2" s="234"/>
      <c r="C2" s="398" t="s">
        <v>96</v>
      </c>
      <c r="D2" s="398"/>
      <c r="E2" s="398"/>
      <c r="F2" s="398"/>
      <c r="G2" s="398"/>
      <c r="H2" s="398"/>
      <c r="I2" s="398"/>
      <c r="J2" s="398"/>
      <c r="K2" s="398"/>
      <c r="L2" s="398"/>
      <c r="M2" s="398"/>
      <c r="N2" s="398"/>
      <c r="O2" s="398"/>
      <c r="P2" s="235"/>
    </row>
    <row r="3" spans="1:16" ht="18">
      <c r="B3" s="237"/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238"/>
      <c r="N3" s="238"/>
      <c r="O3" s="238"/>
      <c r="P3" s="239"/>
    </row>
    <row r="4" spans="1:16" ht="22.2">
      <c r="B4" s="237"/>
      <c r="C4" s="240" t="s">
        <v>35</v>
      </c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9"/>
    </row>
    <row r="5" spans="1:16" ht="34.35" customHeight="1">
      <c r="B5" s="237"/>
      <c r="C5" s="399">
        <f>'Лист врачебный назначений'!C8:K8</f>
        <v>0</v>
      </c>
      <c r="D5" s="399"/>
      <c r="E5" s="399"/>
      <c r="F5" s="399"/>
      <c r="G5" s="399"/>
      <c r="H5" s="399"/>
      <c r="I5" s="399"/>
      <c r="J5" s="399"/>
      <c r="K5" s="399"/>
      <c r="L5" s="399"/>
      <c r="M5" s="399"/>
      <c r="N5" s="399"/>
      <c r="O5" s="399"/>
      <c r="P5" s="239"/>
    </row>
    <row r="6" spans="1:16" ht="7.5" customHeight="1" thickTop="1" thickBot="1">
      <c r="B6" s="237"/>
      <c r="C6" s="241"/>
      <c r="D6" s="241"/>
      <c r="E6" s="241"/>
      <c r="F6" s="241"/>
      <c r="G6" s="241"/>
      <c r="H6" s="241"/>
      <c r="I6" s="241"/>
      <c r="J6" s="241"/>
      <c r="K6" s="241"/>
      <c r="L6" s="241"/>
      <c r="M6" s="241"/>
      <c r="N6" s="241"/>
      <c r="O6" s="241"/>
      <c r="P6" s="239"/>
    </row>
    <row r="7" spans="1:16" ht="24" thickTop="1" thickBot="1">
      <c r="B7" s="237"/>
      <c r="C7" s="242" t="s">
        <v>6</v>
      </c>
      <c r="D7" s="241"/>
      <c r="E7" s="241"/>
      <c r="F7" s="241"/>
      <c r="G7" s="241"/>
      <c r="H7" s="241"/>
      <c r="I7" s="390">
        <f>'Лист врачебный назначений'!N8</f>
        <v>0</v>
      </c>
      <c r="J7" s="391"/>
      <c r="K7" s="391"/>
      <c r="L7" s="392"/>
      <c r="M7" s="241"/>
      <c r="N7" s="241"/>
      <c r="O7" s="241"/>
      <c r="P7" s="239"/>
    </row>
    <row r="8" spans="1:16" ht="7.5" customHeight="1" thickTop="1">
      <c r="B8" s="237"/>
      <c r="C8" s="241"/>
      <c r="D8" s="241"/>
      <c r="E8" s="241"/>
      <c r="F8" s="241"/>
      <c r="G8" s="241"/>
      <c r="H8" s="241"/>
      <c r="I8" s="241"/>
      <c r="J8" s="241"/>
      <c r="K8" s="241"/>
      <c r="L8" s="241"/>
      <c r="M8" s="241"/>
      <c r="N8" s="241"/>
      <c r="O8" s="241"/>
      <c r="P8" s="239"/>
    </row>
    <row r="9" spans="1:16" ht="22.8">
      <c r="B9" s="237"/>
      <c r="C9" s="242" t="s">
        <v>36</v>
      </c>
      <c r="D9" s="241"/>
      <c r="E9" s="241"/>
      <c r="F9" s="241"/>
      <c r="G9" s="241"/>
      <c r="H9" s="241"/>
      <c r="I9" s="241"/>
      <c r="J9" s="241"/>
      <c r="K9" s="241"/>
      <c r="L9" s="241"/>
      <c r="M9" s="241"/>
      <c r="N9" s="241"/>
      <c r="O9" s="241"/>
      <c r="P9" s="239"/>
    </row>
    <row r="10" spans="1:16" ht="52.95" customHeight="1">
      <c r="B10" s="237"/>
      <c r="C10" s="400">
        <f>'Лист врачебный назначений'!C10</f>
        <v>0</v>
      </c>
      <c r="D10" s="400"/>
      <c r="E10" s="400"/>
      <c r="F10" s="400"/>
      <c r="G10" s="400"/>
      <c r="H10" s="400"/>
      <c r="I10" s="400"/>
      <c r="J10" s="400"/>
      <c r="K10" s="400"/>
      <c r="L10" s="400"/>
      <c r="M10" s="400"/>
      <c r="N10" s="400"/>
      <c r="O10" s="400"/>
      <c r="P10" s="239"/>
    </row>
    <row r="11" spans="1:16" ht="20.100000000000001" customHeight="1">
      <c r="B11" s="237"/>
      <c r="C11" s="238"/>
      <c r="D11" s="238"/>
      <c r="E11" s="238"/>
      <c r="F11" s="238"/>
      <c r="G11" s="238"/>
      <c r="H11" s="238"/>
      <c r="I11" s="238"/>
      <c r="J11" s="238"/>
      <c r="K11" s="238"/>
      <c r="L11" s="238"/>
      <c r="M11" s="238"/>
      <c r="N11" s="238"/>
      <c r="O11" s="238"/>
      <c r="P11" s="239"/>
    </row>
    <row r="12" spans="1:16" s="253" customFormat="1" ht="27.6" customHeight="1">
      <c r="A12" s="328"/>
      <c r="B12" s="249">
        <f>SUM(B16:B19)</f>
        <v>0</v>
      </c>
      <c r="C12" s="250" t="s">
        <v>97</v>
      </c>
      <c r="D12" s="251"/>
      <c r="E12" s="251"/>
      <c r="F12" s="251"/>
      <c r="G12" s="251"/>
      <c r="H12" s="251"/>
      <c r="I12" s="251"/>
      <c r="J12" s="251"/>
      <c r="K12" s="251"/>
      <c r="L12" s="251"/>
      <c r="M12" s="251"/>
      <c r="N12" s="251"/>
      <c r="O12" s="251"/>
      <c r="P12" s="252"/>
    </row>
    <row r="13" spans="1:16" s="253" customFormat="1" ht="27.6" customHeight="1">
      <c r="A13" s="328"/>
      <c r="B13" s="249"/>
      <c r="C13" s="250"/>
      <c r="D13" s="255" t="str">
        <f>IF(C15=0,"&gt;&gt; Выберите вариант ответа из выпадающего списка","&gt;&gt; Ваш вариант ответа учтен ")</f>
        <v>&gt;&gt; Выберите вариант ответа из выпадающего списка</v>
      </c>
      <c r="E13" s="251"/>
      <c r="F13" s="251"/>
      <c r="G13" s="251"/>
      <c r="H13" s="251"/>
      <c r="I13" s="251"/>
      <c r="J13" s="251"/>
      <c r="K13" s="251"/>
      <c r="L13" s="251"/>
      <c r="M13" s="251"/>
      <c r="N13" s="251"/>
      <c r="O13" s="251"/>
      <c r="P13" s="252"/>
    </row>
    <row r="14" spans="1:16" s="261" customFormat="1" ht="7.5" customHeight="1">
      <c r="B14" s="256"/>
      <c r="C14" s="257"/>
      <c r="D14" s="258"/>
      <c r="E14" s="259"/>
      <c r="F14" s="259"/>
      <c r="G14" s="259"/>
      <c r="H14" s="259"/>
      <c r="I14" s="259"/>
      <c r="J14" s="259"/>
      <c r="K14" s="259"/>
      <c r="L14" s="259"/>
      <c r="M14" s="259"/>
      <c r="N14" s="259"/>
      <c r="O14" s="259"/>
      <c r="P14" s="260"/>
    </row>
    <row r="15" spans="1:16" s="261" customFormat="1" ht="27.6" customHeight="1" thickTop="1" thickBot="1">
      <c r="B15" s="256"/>
      <c r="C15" s="383"/>
      <c r="D15" s="383"/>
      <c r="E15" s="383"/>
      <c r="F15" s="383"/>
      <c r="G15" s="383"/>
      <c r="H15" s="383"/>
      <c r="I15" s="383"/>
      <c r="J15" s="383"/>
      <c r="K15" s="383"/>
      <c r="L15" s="383"/>
      <c r="M15" s="383"/>
      <c r="N15" s="383"/>
      <c r="O15" s="383"/>
      <c r="P15" s="260"/>
    </row>
    <row r="16" spans="1:16" s="248" customFormat="1" ht="27.6" hidden="1" customHeight="1">
      <c r="B16" s="243">
        <f>IF(C15=C16,0,0)</f>
        <v>0</v>
      </c>
      <c r="C16" s="244" t="s">
        <v>98</v>
      </c>
      <c r="D16" s="245"/>
      <c r="E16" s="246"/>
      <c r="F16" s="246"/>
      <c r="G16" s="246"/>
      <c r="H16" s="246"/>
      <c r="I16" s="246"/>
      <c r="J16" s="246"/>
      <c r="K16" s="246"/>
      <c r="L16" s="246"/>
      <c r="M16" s="246"/>
      <c r="N16" s="246"/>
      <c r="O16" s="246"/>
      <c r="P16" s="247"/>
    </row>
    <row r="17" spans="2:16" s="248" customFormat="1" ht="27.6" hidden="1" customHeight="1">
      <c r="B17" s="243">
        <f>IF(C15=C17,1,0)</f>
        <v>0</v>
      </c>
      <c r="C17" s="244" t="s">
        <v>99</v>
      </c>
      <c r="D17" s="245"/>
      <c r="E17" s="246"/>
      <c r="F17" s="246"/>
      <c r="G17" s="246"/>
      <c r="H17" s="246"/>
      <c r="I17" s="246"/>
      <c r="J17" s="246"/>
      <c r="K17" s="246"/>
      <c r="L17" s="246"/>
      <c r="M17" s="246"/>
      <c r="N17" s="246"/>
      <c r="O17" s="246"/>
      <c r="P17" s="247"/>
    </row>
    <row r="18" spans="2:16" s="248" customFormat="1" ht="27.6" hidden="1" customHeight="1">
      <c r="B18" s="243">
        <f>IF(C15=C18,4,0)</f>
        <v>0</v>
      </c>
      <c r="C18" s="244" t="s">
        <v>100</v>
      </c>
      <c r="D18" s="245"/>
      <c r="E18" s="246"/>
      <c r="F18" s="246"/>
      <c r="G18" s="246"/>
      <c r="H18" s="246"/>
      <c r="I18" s="246"/>
      <c r="J18" s="246"/>
      <c r="K18" s="246"/>
      <c r="L18" s="246"/>
      <c r="M18" s="246"/>
      <c r="N18" s="246"/>
      <c r="O18" s="246"/>
      <c r="P18" s="247"/>
    </row>
    <row r="19" spans="2:16" s="248" customFormat="1" ht="27.6" hidden="1" customHeight="1">
      <c r="B19" s="243">
        <f>IF(C15=C19,6,0)</f>
        <v>0</v>
      </c>
      <c r="C19" s="244" t="s">
        <v>101</v>
      </c>
      <c r="D19" s="245"/>
      <c r="E19" s="246"/>
      <c r="F19" s="246"/>
      <c r="G19" s="246"/>
      <c r="H19" s="246"/>
      <c r="I19" s="246"/>
      <c r="J19" s="246"/>
      <c r="K19" s="246"/>
      <c r="L19" s="246"/>
      <c r="M19" s="246"/>
      <c r="N19" s="246"/>
      <c r="O19" s="246"/>
      <c r="P19" s="247"/>
    </row>
    <row r="20" spans="2:16" s="248" customFormat="1" ht="15" customHeight="1" thickTop="1">
      <c r="B20" s="243"/>
      <c r="C20" s="244"/>
      <c r="D20" s="245"/>
      <c r="E20" s="246"/>
      <c r="F20" s="246"/>
      <c r="G20" s="246"/>
      <c r="H20" s="246"/>
      <c r="I20" s="246"/>
      <c r="J20" s="246"/>
      <c r="K20" s="246"/>
      <c r="L20" s="246"/>
      <c r="M20" s="246"/>
      <c r="N20" s="246"/>
      <c r="O20" s="246"/>
      <c r="P20" s="247"/>
    </row>
    <row r="21" spans="2:16" s="253" customFormat="1" ht="27.6" customHeight="1">
      <c r="B21" s="249">
        <f>SUM(B24:B32)</f>
        <v>0</v>
      </c>
      <c r="C21" s="250" t="s">
        <v>102</v>
      </c>
      <c r="D21" s="251"/>
      <c r="E21" s="251"/>
      <c r="F21" s="251"/>
      <c r="G21" s="251"/>
      <c r="H21" s="251"/>
      <c r="I21" s="251"/>
      <c r="J21" s="251"/>
      <c r="K21" s="251"/>
      <c r="L21" s="251"/>
      <c r="M21" s="251"/>
      <c r="N21" s="251"/>
      <c r="O21" s="251"/>
      <c r="P21" s="252"/>
    </row>
    <row r="22" spans="2:16" s="253" customFormat="1" ht="27.6" customHeight="1">
      <c r="B22" s="249"/>
      <c r="C22" s="254" t="b">
        <f>OR(C24&gt;0,C26&gt;0,C28&gt;0,C30&gt;0,C32&gt;0)</f>
        <v>0</v>
      </c>
      <c r="D22" s="255" t="str">
        <f>IF(C22=FALSE,"&gt;&gt; Выберите ОДИН или НЕСКОЛЬКО вариантов из списка, обозначив выбор - [+]","&gt;&gt; Ваш вариант ответа учтен ")</f>
        <v>&gt;&gt; Выберите ОДИН или НЕСКОЛЬКО вариантов из списка, обозначив выбор - [+]</v>
      </c>
      <c r="E22" s="251"/>
      <c r="F22" s="251"/>
      <c r="G22" s="251"/>
      <c r="H22" s="251"/>
      <c r="I22" s="251"/>
      <c r="J22" s="251"/>
      <c r="K22" s="251"/>
      <c r="L22" s="251"/>
      <c r="M22" s="251"/>
      <c r="N22" s="251"/>
      <c r="O22" s="251"/>
      <c r="P22" s="252"/>
    </row>
    <row r="23" spans="2:16" s="261" customFormat="1" ht="7.5" customHeight="1">
      <c r="B23" s="256"/>
      <c r="C23" s="257"/>
      <c r="D23" s="258"/>
      <c r="E23" s="259"/>
      <c r="F23" s="259"/>
      <c r="G23" s="259"/>
      <c r="H23" s="259"/>
      <c r="I23" s="259"/>
      <c r="J23" s="259"/>
      <c r="K23" s="259"/>
      <c r="L23" s="259"/>
      <c r="M23" s="259"/>
      <c r="N23" s="259"/>
      <c r="O23" s="259"/>
      <c r="P23" s="260"/>
    </row>
    <row r="24" spans="2:16" s="248" customFormat="1" ht="27.6" customHeight="1">
      <c r="B24" s="243">
        <f>IF(C24="+",0,0)</f>
        <v>0</v>
      </c>
      <c r="C24" s="232"/>
      <c r="D24" s="245"/>
      <c r="E24" s="262" t="s">
        <v>103</v>
      </c>
      <c r="F24" s="246"/>
      <c r="G24" s="246"/>
      <c r="H24" s="246"/>
      <c r="I24" s="246"/>
      <c r="J24" s="246"/>
      <c r="K24" s="246"/>
      <c r="L24" s="246"/>
      <c r="M24" s="246"/>
      <c r="N24" s="246"/>
      <c r="O24" s="246"/>
      <c r="P24" s="247"/>
    </row>
    <row r="25" spans="2:16" s="248" customFormat="1" ht="7.5" customHeight="1">
      <c r="B25" s="243"/>
      <c r="C25" s="246"/>
      <c r="D25" s="245"/>
      <c r="E25" s="262"/>
      <c r="F25" s="246"/>
      <c r="G25" s="246"/>
      <c r="H25" s="246"/>
      <c r="I25" s="246"/>
      <c r="J25" s="246"/>
      <c r="K25" s="246"/>
      <c r="L25" s="246"/>
      <c r="M25" s="246"/>
      <c r="N25" s="246"/>
      <c r="O25" s="246"/>
      <c r="P25" s="247"/>
    </row>
    <row r="26" spans="2:16" s="248" customFormat="1" ht="27.6" customHeight="1">
      <c r="B26" s="243">
        <f>IF(C26="+",2,0)</f>
        <v>0</v>
      </c>
      <c r="C26" s="232"/>
      <c r="D26" s="245"/>
      <c r="E26" s="262" t="s">
        <v>104</v>
      </c>
      <c r="F26" s="246"/>
      <c r="G26" s="246"/>
      <c r="H26" s="246"/>
      <c r="I26" s="246"/>
      <c r="J26" s="246"/>
      <c r="K26" s="246"/>
      <c r="L26" s="246"/>
      <c r="M26" s="246"/>
      <c r="N26" s="246"/>
      <c r="O26" s="246"/>
      <c r="P26" s="247"/>
    </row>
    <row r="27" spans="2:16" s="248" customFormat="1" ht="7.5" customHeight="1">
      <c r="B27" s="243"/>
      <c r="C27" s="246"/>
      <c r="D27" s="245"/>
      <c r="E27" s="262"/>
      <c r="F27" s="246"/>
      <c r="G27" s="246"/>
      <c r="H27" s="246"/>
      <c r="I27" s="246"/>
      <c r="J27" s="246"/>
      <c r="K27" s="246"/>
      <c r="L27" s="246"/>
      <c r="M27" s="246"/>
      <c r="N27" s="246"/>
      <c r="O27" s="246"/>
      <c r="P27" s="247"/>
    </row>
    <row r="28" spans="2:16" s="248" customFormat="1" ht="27.6" customHeight="1">
      <c r="B28" s="243">
        <f>IF(C28="+",4,0)</f>
        <v>0</v>
      </c>
      <c r="C28" s="232"/>
      <c r="D28" s="245"/>
      <c r="E28" s="262" t="s">
        <v>105</v>
      </c>
      <c r="F28" s="246"/>
      <c r="G28" s="246"/>
      <c r="H28" s="246"/>
      <c r="I28" s="246"/>
      <c r="J28" s="246"/>
      <c r="K28" s="246"/>
      <c r="L28" s="246"/>
      <c r="M28" s="246"/>
      <c r="N28" s="246"/>
      <c r="O28" s="246"/>
      <c r="P28" s="247"/>
    </row>
    <row r="29" spans="2:16" s="248" customFormat="1" ht="7.5" customHeight="1">
      <c r="B29" s="243"/>
      <c r="C29" s="246"/>
      <c r="D29" s="245"/>
      <c r="E29" s="262"/>
      <c r="F29" s="246"/>
      <c r="G29" s="246"/>
      <c r="H29" s="246"/>
      <c r="I29" s="246"/>
      <c r="J29" s="246"/>
      <c r="K29" s="246"/>
      <c r="L29" s="246"/>
      <c r="M29" s="246"/>
      <c r="N29" s="246"/>
      <c r="O29" s="246"/>
      <c r="P29" s="247"/>
    </row>
    <row r="30" spans="2:16" s="248" customFormat="1" ht="27.6" customHeight="1">
      <c r="B30" s="243">
        <f>IF(C30="+",6,0)</f>
        <v>0</v>
      </c>
      <c r="C30" s="232"/>
      <c r="D30" s="245"/>
      <c r="E30" s="262" t="s">
        <v>106</v>
      </c>
      <c r="F30" s="246"/>
      <c r="G30" s="246"/>
      <c r="H30" s="246"/>
      <c r="I30" s="246"/>
      <c r="J30" s="246"/>
      <c r="K30" s="246"/>
      <c r="L30" s="246"/>
      <c r="M30" s="246"/>
      <c r="N30" s="246"/>
      <c r="O30" s="246"/>
      <c r="P30" s="247"/>
    </row>
    <row r="31" spans="2:16" s="248" customFormat="1" ht="7.5" customHeight="1">
      <c r="B31" s="243"/>
      <c r="C31" s="246"/>
      <c r="D31" s="245"/>
      <c r="E31" s="262"/>
      <c r="F31" s="246"/>
      <c r="G31" s="246"/>
      <c r="H31" s="246"/>
      <c r="I31" s="246"/>
      <c r="J31" s="246"/>
      <c r="K31" s="246"/>
      <c r="L31" s="246"/>
      <c r="M31" s="246"/>
      <c r="N31" s="246"/>
      <c r="O31" s="246"/>
      <c r="P31" s="247"/>
    </row>
    <row r="32" spans="2:16" s="248" customFormat="1" ht="27.6" customHeight="1">
      <c r="B32" s="243">
        <f>IF(C32="+",6,0)</f>
        <v>0</v>
      </c>
      <c r="C32" s="232"/>
      <c r="D32" s="245"/>
      <c r="E32" s="262" t="s">
        <v>107</v>
      </c>
      <c r="F32" s="246"/>
      <c r="G32" s="246"/>
      <c r="H32" s="246"/>
      <c r="I32" s="246"/>
      <c r="J32" s="246"/>
      <c r="K32" s="246"/>
      <c r="L32" s="246"/>
      <c r="M32" s="246"/>
      <c r="N32" s="246"/>
      <c r="O32" s="246"/>
      <c r="P32" s="247"/>
    </row>
    <row r="33" spans="1:16" s="248" customFormat="1" ht="15" customHeight="1">
      <c r="B33" s="243"/>
      <c r="C33" s="244"/>
      <c r="D33" s="245"/>
      <c r="E33" s="246"/>
      <c r="F33" s="246"/>
      <c r="G33" s="246"/>
      <c r="H33" s="246"/>
      <c r="I33" s="246"/>
      <c r="J33" s="246"/>
      <c r="K33" s="246"/>
      <c r="L33" s="246"/>
      <c r="M33" s="246"/>
      <c r="N33" s="246"/>
      <c r="O33" s="246"/>
      <c r="P33" s="247"/>
    </row>
    <row r="34" spans="1:16" s="253" customFormat="1" ht="27.6" customHeight="1">
      <c r="B34" s="249">
        <f>SUM(B38:B41)</f>
        <v>0</v>
      </c>
      <c r="C34" s="250" t="s">
        <v>108</v>
      </c>
      <c r="D34" s="251"/>
      <c r="E34" s="251"/>
      <c r="F34" s="251"/>
      <c r="G34" s="251"/>
      <c r="H34" s="251"/>
      <c r="I34" s="251"/>
      <c r="J34" s="251"/>
      <c r="K34" s="251"/>
      <c r="L34" s="251"/>
      <c r="M34" s="251"/>
      <c r="N34" s="251"/>
      <c r="O34" s="251"/>
      <c r="P34" s="252"/>
    </row>
    <row r="35" spans="1:16" s="253" customFormat="1" ht="27.6" customHeight="1">
      <c r="B35" s="249"/>
      <c r="C35" s="250"/>
      <c r="D35" s="255" t="str">
        <f>IF(C37=0,"&gt;&gt; Выберите вариант ответа из выпадающего списка","&gt;&gt; Ваш вариант ответа учтен ")</f>
        <v>&gt;&gt; Выберите вариант ответа из выпадающего списка</v>
      </c>
      <c r="E35" s="251"/>
      <c r="F35" s="251"/>
      <c r="G35" s="251"/>
      <c r="H35" s="251"/>
      <c r="I35" s="251"/>
      <c r="J35" s="251"/>
      <c r="K35" s="251"/>
      <c r="L35" s="251"/>
      <c r="M35" s="251"/>
      <c r="N35" s="251"/>
      <c r="O35" s="251"/>
      <c r="P35" s="252"/>
    </row>
    <row r="36" spans="1:16" s="261" customFormat="1" ht="7.5" customHeight="1">
      <c r="B36" s="256"/>
      <c r="C36" s="257"/>
      <c r="D36" s="258"/>
      <c r="E36" s="259"/>
      <c r="F36" s="259"/>
      <c r="G36" s="259"/>
      <c r="H36" s="259"/>
      <c r="I36" s="259"/>
      <c r="J36" s="259"/>
      <c r="K36" s="259"/>
      <c r="L36" s="259"/>
      <c r="M36" s="259"/>
      <c r="N36" s="259"/>
      <c r="O36" s="259"/>
      <c r="P36" s="260"/>
    </row>
    <row r="37" spans="1:16" s="271" customFormat="1" ht="27.6" customHeight="1" thickTop="1" thickBot="1">
      <c r="B37" s="256">
        <f>SUM(B38:B41)</f>
        <v>0</v>
      </c>
      <c r="C37" s="383"/>
      <c r="D37" s="383"/>
      <c r="E37" s="383"/>
      <c r="F37" s="383"/>
      <c r="G37" s="383"/>
      <c r="H37" s="383"/>
      <c r="I37" s="383"/>
      <c r="J37" s="383"/>
      <c r="K37" s="383"/>
      <c r="L37" s="383"/>
      <c r="M37" s="383"/>
      <c r="N37" s="383"/>
      <c r="O37" s="383"/>
      <c r="P37" s="274"/>
    </row>
    <row r="38" spans="1:16" s="248" customFormat="1" ht="23.4" hidden="1" thickTop="1">
      <c r="B38" s="243">
        <f>IF($C$37=C38,0,0)</f>
        <v>0</v>
      </c>
      <c r="C38" s="272" t="s">
        <v>109</v>
      </c>
      <c r="D38" s="245"/>
      <c r="E38" s="272"/>
      <c r="F38" s="246"/>
      <c r="G38" s="246"/>
      <c r="H38" s="246"/>
      <c r="I38" s="246"/>
      <c r="J38" s="246"/>
      <c r="K38" s="246"/>
      <c r="L38" s="246"/>
      <c r="M38" s="246"/>
      <c r="N38" s="246"/>
      <c r="O38" s="246"/>
      <c r="P38" s="247"/>
    </row>
    <row r="39" spans="1:16" s="248" customFormat="1" ht="22.8" hidden="1">
      <c r="B39" s="243">
        <f>IF($C$37=C39,1,0)</f>
        <v>0</v>
      </c>
      <c r="C39" s="272" t="s">
        <v>110</v>
      </c>
      <c r="D39" s="245"/>
      <c r="E39" s="272"/>
      <c r="F39" s="246"/>
      <c r="G39" s="246"/>
      <c r="H39" s="246"/>
      <c r="I39" s="246"/>
      <c r="J39" s="246"/>
      <c r="K39" s="246"/>
      <c r="L39" s="246"/>
      <c r="M39" s="246"/>
      <c r="N39" s="246"/>
      <c r="O39" s="246"/>
      <c r="P39" s="247"/>
    </row>
    <row r="40" spans="1:16" s="248" customFormat="1" ht="22.8" hidden="1">
      <c r="B40" s="243">
        <f>IF($C$37=C40,2,0)</f>
        <v>0</v>
      </c>
      <c r="C40" s="272" t="s">
        <v>111</v>
      </c>
      <c r="D40" s="245"/>
      <c r="E40" s="272"/>
      <c r="F40" s="246"/>
      <c r="G40" s="246"/>
      <c r="H40" s="246"/>
      <c r="I40" s="246"/>
      <c r="J40" s="246"/>
      <c r="K40" s="246"/>
      <c r="L40" s="246"/>
      <c r="M40" s="246"/>
      <c r="N40" s="246"/>
      <c r="O40" s="246"/>
      <c r="P40" s="247"/>
    </row>
    <row r="41" spans="1:16" s="248" customFormat="1" ht="22.8" hidden="1">
      <c r="B41" s="243">
        <f>IF($C$37=C41,3,0)</f>
        <v>0</v>
      </c>
      <c r="C41" s="272" t="s">
        <v>112</v>
      </c>
      <c r="D41" s="245"/>
      <c r="E41" s="272"/>
      <c r="F41" s="246"/>
      <c r="G41" s="246"/>
      <c r="H41" s="246"/>
      <c r="I41" s="246"/>
      <c r="J41" s="246"/>
      <c r="K41" s="246"/>
      <c r="L41" s="246"/>
      <c r="M41" s="246"/>
      <c r="N41" s="246"/>
      <c r="O41" s="246"/>
      <c r="P41" s="247"/>
    </row>
    <row r="42" spans="1:16" s="248" customFormat="1" ht="15" customHeight="1" thickTop="1">
      <c r="B42" s="243"/>
      <c r="C42" s="244"/>
      <c r="D42" s="245"/>
      <c r="E42" s="246"/>
      <c r="F42" s="246"/>
      <c r="G42" s="246"/>
      <c r="H42" s="246"/>
      <c r="I42" s="246"/>
      <c r="J42" s="246"/>
      <c r="K42" s="246"/>
      <c r="L42" s="246"/>
      <c r="M42" s="246"/>
      <c r="N42" s="246"/>
      <c r="O42" s="246"/>
      <c r="P42" s="247"/>
    </row>
    <row r="43" spans="1:16" s="253" customFormat="1" ht="27.6" customHeight="1">
      <c r="B43" s="275">
        <f>IF(C43="+",0,0)</f>
        <v>0</v>
      </c>
      <c r="C43" s="250" t="s">
        <v>113</v>
      </c>
      <c r="D43" s="251"/>
      <c r="E43" s="251"/>
      <c r="F43" s="251"/>
      <c r="G43" s="251"/>
      <c r="H43" s="251"/>
      <c r="I43" s="251"/>
      <c r="J43" s="251"/>
      <c r="K43" s="251"/>
      <c r="L43" s="251"/>
      <c r="M43" s="251"/>
      <c r="N43" s="251"/>
      <c r="O43" s="251"/>
      <c r="P43" s="252"/>
    </row>
    <row r="44" spans="1:16" s="253" customFormat="1" ht="27.6" customHeight="1">
      <c r="B44" s="275"/>
      <c r="C44" s="250"/>
      <c r="D44" s="255" t="str">
        <f>IF(C46=0,"&gt;&gt; Выберите вариант ответа из выпадающего списка","&gt;&gt; Ваш вариант ответа учтен ")</f>
        <v>&gt;&gt; Выберите вариант ответа из выпадающего списка</v>
      </c>
      <c r="E44" s="251"/>
      <c r="F44" s="251"/>
      <c r="G44" s="251"/>
      <c r="H44" s="251"/>
      <c r="I44" s="251"/>
      <c r="J44" s="251"/>
      <c r="K44" s="251"/>
      <c r="L44" s="251"/>
      <c r="M44" s="251"/>
      <c r="N44" s="251"/>
      <c r="O44" s="251"/>
      <c r="P44" s="252"/>
    </row>
    <row r="45" spans="1:16" s="261" customFormat="1" ht="7.5" customHeight="1">
      <c r="B45" s="256"/>
      <c r="C45" s="257"/>
      <c r="D45" s="258"/>
      <c r="E45" s="259"/>
      <c r="F45" s="259"/>
      <c r="G45" s="259"/>
      <c r="H45" s="259"/>
      <c r="I45" s="259"/>
      <c r="J45" s="259"/>
      <c r="K45" s="259"/>
      <c r="L45" s="259"/>
      <c r="M45" s="259"/>
      <c r="N45" s="259"/>
      <c r="O45" s="259"/>
      <c r="P45" s="260"/>
    </row>
    <row r="46" spans="1:16" s="329" customFormat="1" ht="23.4" thickTop="1" thickBot="1">
      <c r="A46" s="248"/>
      <c r="B46" s="256">
        <f>SUM(B47:B50)</f>
        <v>0</v>
      </c>
      <c r="C46" s="384"/>
      <c r="D46" s="384"/>
      <c r="E46" s="384"/>
      <c r="F46" s="384"/>
      <c r="G46" s="384"/>
      <c r="H46" s="384"/>
      <c r="I46" s="384"/>
      <c r="J46" s="384"/>
      <c r="K46" s="384"/>
      <c r="L46" s="384"/>
      <c r="M46" s="384"/>
      <c r="N46" s="384"/>
      <c r="O46" s="384"/>
      <c r="P46" s="344"/>
    </row>
    <row r="47" spans="1:16" s="248" customFormat="1" ht="21.6" hidden="1" thickTop="1">
      <c r="B47" s="243">
        <f>IF($C$46=C47,0,0)</f>
        <v>0</v>
      </c>
      <c r="C47" s="244" t="s">
        <v>114</v>
      </c>
      <c r="D47" s="245"/>
      <c r="E47" s="246"/>
      <c r="F47" s="246"/>
      <c r="G47" s="246"/>
      <c r="H47" s="246"/>
      <c r="I47" s="246"/>
      <c r="J47" s="246"/>
      <c r="K47" s="246"/>
      <c r="L47" s="246"/>
      <c r="M47" s="246"/>
      <c r="N47" s="246"/>
      <c r="O47" s="246"/>
      <c r="P47" s="247"/>
    </row>
    <row r="48" spans="1:16" s="248" customFormat="1" ht="21" hidden="1">
      <c r="B48" s="243">
        <f>IF($C$46=C48,2,0)</f>
        <v>0</v>
      </c>
      <c r="C48" s="244" t="s">
        <v>115</v>
      </c>
      <c r="D48" s="245"/>
      <c r="E48" s="246"/>
      <c r="F48" s="246"/>
      <c r="G48" s="246"/>
      <c r="H48" s="246"/>
      <c r="I48" s="246"/>
      <c r="J48" s="246"/>
      <c r="K48" s="246"/>
      <c r="L48" s="246"/>
      <c r="M48" s="246"/>
      <c r="N48" s="246"/>
      <c r="O48" s="246"/>
      <c r="P48" s="247"/>
    </row>
    <row r="49" spans="2:16" s="248" customFormat="1" ht="21" hidden="1">
      <c r="B49" s="243">
        <f>IF($C$46=C49,4,0)</f>
        <v>0</v>
      </c>
      <c r="C49" s="244" t="s">
        <v>116</v>
      </c>
      <c r="D49" s="245"/>
      <c r="E49" s="246"/>
      <c r="F49" s="246"/>
      <c r="G49" s="246"/>
      <c r="H49" s="246"/>
      <c r="I49" s="246"/>
      <c r="J49" s="246"/>
      <c r="K49" s="246"/>
      <c r="L49" s="246"/>
      <c r="M49" s="246"/>
      <c r="N49" s="246"/>
      <c r="O49" s="246"/>
      <c r="P49" s="247"/>
    </row>
    <row r="50" spans="2:16" s="248" customFormat="1" ht="21" hidden="1">
      <c r="B50" s="243">
        <f>IF($C$46=C50,6,0)</f>
        <v>0</v>
      </c>
      <c r="C50" s="244" t="s">
        <v>117</v>
      </c>
      <c r="D50" s="245"/>
      <c r="E50" s="246"/>
      <c r="F50" s="246"/>
      <c r="G50" s="246"/>
      <c r="H50" s="246"/>
      <c r="I50" s="246"/>
      <c r="J50" s="246"/>
      <c r="K50" s="246"/>
      <c r="L50" s="246"/>
      <c r="M50" s="246"/>
      <c r="N50" s="246"/>
      <c r="O50" s="246"/>
      <c r="P50" s="247"/>
    </row>
    <row r="51" spans="2:16" s="248" customFormat="1" ht="15" customHeight="1" thickTop="1">
      <c r="B51" s="243"/>
      <c r="C51" s="244"/>
      <c r="D51" s="245"/>
      <c r="E51" s="246"/>
      <c r="F51" s="246"/>
      <c r="G51" s="246"/>
      <c r="H51" s="246"/>
      <c r="I51" s="246"/>
      <c r="J51" s="246"/>
      <c r="K51" s="246"/>
      <c r="L51" s="246"/>
      <c r="M51" s="246"/>
      <c r="N51" s="246"/>
      <c r="O51" s="246"/>
      <c r="P51" s="247"/>
    </row>
    <row r="52" spans="2:16" s="253" customFormat="1" ht="27.6" customHeight="1">
      <c r="B52" s="249"/>
      <c r="C52" s="250" t="s">
        <v>118</v>
      </c>
      <c r="D52" s="251"/>
      <c r="E52" s="251"/>
      <c r="F52" s="251"/>
      <c r="G52" s="251"/>
      <c r="H52" s="251"/>
      <c r="I52" s="251"/>
      <c r="J52" s="251"/>
      <c r="K52" s="251"/>
      <c r="L52" s="251"/>
      <c r="M52" s="251"/>
      <c r="N52" s="251"/>
      <c r="O52" s="251"/>
      <c r="P52" s="252"/>
    </row>
    <row r="53" spans="2:16" s="253" customFormat="1" ht="27.6" customHeight="1">
      <c r="B53" s="249"/>
      <c r="C53" s="250"/>
      <c r="D53" s="255" t="str">
        <f>IF(C55=0,"&gt;&gt; Выберите вариант ответа из выпадающего списка","&gt;&gt; Ваш вариант ответа учтен ")</f>
        <v>&gt;&gt; Выберите вариант ответа из выпадающего списка</v>
      </c>
      <c r="E53" s="251"/>
      <c r="F53" s="251"/>
      <c r="G53" s="251"/>
      <c r="H53" s="251"/>
      <c r="I53" s="251"/>
      <c r="J53" s="251"/>
      <c r="K53" s="251"/>
      <c r="L53" s="251"/>
      <c r="M53" s="251"/>
      <c r="N53" s="251"/>
      <c r="O53" s="251"/>
      <c r="P53" s="252"/>
    </row>
    <row r="54" spans="2:16" s="261" customFormat="1" ht="7.5" customHeight="1">
      <c r="B54" s="256"/>
      <c r="C54" s="257"/>
      <c r="D54" s="258"/>
      <c r="E54" s="259"/>
      <c r="F54" s="259"/>
      <c r="G54" s="259"/>
      <c r="H54" s="259"/>
      <c r="I54" s="259"/>
      <c r="J54" s="259"/>
      <c r="K54" s="259"/>
      <c r="L54" s="259"/>
      <c r="M54" s="259"/>
      <c r="N54" s="259"/>
      <c r="O54" s="259"/>
      <c r="P54" s="260"/>
    </row>
    <row r="55" spans="2:16" s="271" customFormat="1" ht="27.6" customHeight="1" thickTop="1" thickBot="1">
      <c r="B55" s="256">
        <f>SUM(B56:B59)</f>
        <v>0</v>
      </c>
      <c r="C55" s="383"/>
      <c r="D55" s="383"/>
      <c r="E55" s="383"/>
      <c r="F55" s="383"/>
      <c r="G55" s="383"/>
      <c r="H55" s="383"/>
      <c r="I55" s="383"/>
      <c r="J55" s="383"/>
      <c r="K55" s="383"/>
      <c r="L55" s="383"/>
      <c r="M55" s="383"/>
      <c r="N55" s="383"/>
      <c r="O55" s="383"/>
      <c r="P55" s="274"/>
    </row>
    <row r="56" spans="2:16" s="248" customFormat="1" ht="27.6" hidden="1" customHeight="1">
      <c r="B56" s="243">
        <f>IF($C$55=C56,0,0)</f>
        <v>0</v>
      </c>
      <c r="C56" s="244" t="s">
        <v>119</v>
      </c>
      <c r="D56" s="245"/>
      <c r="E56" s="246"/>
      <c r="F56" s="246"/>
      <c r="G56" s="246"/>
      <c r="H56" s="246"/>
      <c r="I56" s="246"/>
      <c r="J56" s="246"/>
      <c r="K56" s="246"/>
      <c r="L56" s="246"/>
      <c r="M56" s="246"/>
      <c r="N56" s="246"/>
      <c r="O56" s="246"/>
      <c r="P56" s="247"/>
    </row>
    <row r="57" spans="2:16" s="248" customFormat="1" ht="27.6" hidden="1" customHeight="1">
      <c r="B57" s="243">
        <f>IF($C$55=C57,1,0)</f>
        <v>0</v>
      </c>
      <c r="C57" s="244" t="s">
        <v>120</v>
      </c>
      <c r="D57" s="245"/>
      <c r="E57" s="246"/>
      <c r="F57" s="246"/>
      <c r="G57" s="246"/>
      <c r="H57" s="246"/>
      <c r="I57" s="246"/>
      <c r="J57" s="246"/>
      <c r="K57" s="246"/>
      <c r="L57" s="246"/>
      <c r="M57" s="246"/>
      <c r="N57" s="246"/>
      <c r="O57" s="246"/>
      <c r="P57" s="247"/>
    </row>
    <row r="58" spans="2:16" s="248" customFormat="1" ht="27.6" hidden="1" customHeight="1">
      <c r="B58" s="243">
        <f>IF($C$55=C58,2,0)</f>
        <v>0</v>
      </c>
      <c r="C58" s="244" t="s">
        <v>121</v>
      </c>
      <c r="D58" s="245"/>
      <c r="E58" s="246"/>
      <c r="F58" s="246"/>
      <c r="G58" s="246"/>
      <c r="H58" s="246"/>
      <c r="I58" s="246"/>
      <c r="J58" s="246"/>
      <c r="K58" s="246"/>
      <c r="L58" s="246"/>
      <c r="M58" s="246"/>
      <c r="N58" s="246"/>
      <c r="O58" s="246"/>
      <c r="P58" s="247"/>
    </row>
    <row r="59" spans="2:16" s="248" customFormat="1" ht="27.6" hidden="1" customHeight="1">
      <c r="B59" s="243">
        <f>IF($C$55=C59,3,0)</f>
        <v>0</v>
      </c>
      <c r="C59" s="244" t="s">
        <v>122</v>
      </c>
      <c r="D59" s="245"/>
      <c r="E59" s="246"/>
      <c r="F59" s="246"/>
      <c r="G59" s="246"/>
      <c r="H59" s="246"/>
      <c r="I59" s="246"/>
      <c r="J59" s="246"/>
      <c r="K59" s="246"/>
      <c r="L59" s="246"/>
      <c r="M59" s="246"/>
      <c r="N59" s="246"/>
      <c r="O59" s="246"/>
      <c r="P59" s="247"/>
    </row>
    <row r="60" spans="2:16" s="248" customFormat="1" ht="15" customHeight="1" thickTop="1">
      <c r="B60" s="243"/>
      <c r="C60" s="244"/>
      <c r="D60" s="245"/>
      <c r="E60" s="246"/>
      <c r="F60" s="246"/>
      <c r="G60" s="246"/>
      <c r="H60" s="246"/>
      <c r="I60" s="246"/>
      <c r="J60" s="246"/>
      <c r="K60" s="246"/>
      <c r="L60" s="246"/>
      <c r="M60" s="246"/>
      <c r="N60" s="246"/>
      <c r="O60" s="246"/>
      <c r="P60" s="247"/>
    </row>
    <row r="61" spans="2:16" s="253" customFormat="1" ht="27.6" customHeight="1">
      <c r="B61" s="249">
        <f>SUM(B65:B68)</f>
        <v>0</v>
      </c>
      <c r="C61" s="250" t="s">
        <v>123</v>
      </c>
      <c r="D61" s="251"/>
      <c r="E61" s="251"/>
      <c r="F61" s="251"/>
      <c r="G61" s="251"/>
      <c r="H61" s="251"/>
      <c r="I61" s="251"/>
      <c r="J61" s="251"/>
      <c r="K61" s="251"/>
      <c r="L61" s="251"/>
      <c r="M61" s="251"/>
      <c r="N61" s="251"/>
      <c r="O61" s="251"/>
      <c r="P61" s="252"/>
    </row>
    <row r="62" spans="2:16" s="253" customFormat="1" ht="27.6" customHeight="1">
      <c r="B62" s="249"/>
      <c r="C62" s="250"/>
      <c r="D62" s="255" t="str">
        <f>IF(C64=0,"&gt;&gt; Выберите вариант ответа из выпадающего списка","&gt;&gt; Ваш вариант ответа учтен ")</f>
        <v>&gt;&gt; Выберите вариант ответа из выпадающего списка</v>
      </c>
      <c r="E62" s="251"/>
      <c r="F62" s="251"/>
      <c r="G62" s="251"/>
      <c r="H62" s="251"/>
      <c r="I62" s="251"/>
      <c r="J62" s="251"/>
      <c r="K62" s="251"/>
      <c r="L62" s="251"/>
      <c r="M62" s="251"/>
      <c r="N62" s="251"/>
      <c r="O62" s="251"/>
      <c r="P62" s="252"/>
    </row>
    <row r="63" spans="2:16" s="261" customFormat="1" ht="7.5" customHeight="1">
      <c r="B63" s="256"/>
      <c r="C63" s="257"/>
      <c r="D63" s="258"/>
      <c r="E63" s="259"/>
      <c r="F63" s="259"/>
      <c r="G63" s="259"/>
      <c r="H63" s="259"/>
      <c r="I63" s="259"/>
      <c r="J63" s="259"/>
      <c r="K63" s="259"/>
      <c r="L63" s="259"/>
      <c r="M63" s="259"/>
      <c r="N63" s="259"/>
      <c r="O63" s="259"/>
      <c r="P63" s="260"/>
    </row>
    <row r="64" spans="2:16" s="261" customFormat="1" ht="27.6" customHeight="1" thickTop="1" thickBot="1">
      <c r="B64" s="256">
        <f>SUM(B65:B68)</f>
        <v>0</v>
      </c>
      <c r="C64" s="383"/>
      <c r="D64" s="383"/>
      <c r="E64" s="383"/>
      <c r="F64" s="383"/>
      <c r="G64" s="383"/>
      <c r="H64" s="383"/>
      <c r="I64" s="383"/>
      <c r="J64" s="383"/>
      <c r="K64" s="383"/>
      <c r="L64" s="383"/>
      <c r="M64" s="383"/>
      <c r="N64" s="383"/>
      <c r="O64" s="383"/>
      <c r="P64" s="260"/>
    </row>
    <row r="65" spans="2:16" s="248" customFormat="1" ht="21.6" hidden="1" thickTop="1">
      <c r="B65" s="243">
        <f>IF($C$64=C65,0,0)</f>
        <v>0</v>
      </c>
      <c r="C65" s="244" t="s">
        <v>251</v>
      </c>
      <c r="D65" s="245"/>
      <c r="E65" s="246"/>
      <c r="F65" s="246"/>
      <c r="G65" s="246"/>
      <c r="H65" s="246"/>
      <c r="I65" s="246"/>
      <c r="J65" s="246"/>
      <c r="K65" s="246"/>
      <c r="L65" s="246"/>
      <c r="M65" s="246"/>
      <c r="N65" s="246"/>
      <c r="O65" s="246"/>
      <c r="P65" s="247"/>
    </row>
    <row r="66" spans="2:16" s="248" customFormat="1" ht="21" hidden="1">
      <c r="B66" s="243">
        <f>IF($C$64=C66,1,0)</f>
        <v>0</v>
      </c>
      <c r="C66" s="244" t="s">
        <v>124</v>
      </c>
      <c r="D66" s="245"/>
      <c r="E66" s="246"/>
      <c r="F66" s="246"/>
      <c r="G66" s="246"/>
      <c r="H66" s="246"/>
      <c r="I66" s="246"/>
      <c r="J66" s="246"/>
      <c r="K66" s="246"/>
      <c r="L66" s="246"/>
      <c r="M66" s="246"/>
      <c r="N66" s="246"/>
      <c r="O66" s="246"/>
      <c r="P66" s="247"/>
    </row>
    <row r="67" spans="2:16" s="248" customFormat="1" ht="21" hidden="1">
      <c r="B67" s="243">
        <f>IF($C$64=C67,2,0)</f>
        <v>0</v>
      </c>
      <c r="C67" s="244" t="s">
        <v>252</v>
      </c>
      <c r="D67" s="245"/>
      <c r="E67" s="246"/>
      <c r="F67" s="246"/>
      <c r="G67" s="246"/>
      <c r="H67" s="246"/>
      <c r="I67" s="246"/>
      <c r="J67" s="246"/>
      <c r="K67" s="246"/>
      <c r="L67" s="246"/>
      <c r="M67" s="246"/>
      <c r="N67" s="246"/>
      <c r="O67" s="246"/>
      <c r="P67" s="247"/>
    </row>
    <row r="68" spans="2:16" s="248" customFormat="1" ht="21" hidden="1">
      <c r="B68" s="243">
        <f>IF($C$64=C68,3,0)</f>
        <v>0</v>
      </c>
      <c r="C68" s="244" t="s">
        <v>125</v>
      </c>
      <c r="D68" s="245"/>
      <c r="E68" s="246"/>
      <c r="F68" s="246"/>
      <c r="G68" s="246"/>
      <c r="H68" s="246"/>
      <c r="I68" s="246"/>
      <c r="J68" s="246"/>
      <c r="K68" s="246"/>
      <c r="L68" s="246"/>
      <c r="M68" s="246"/>
      <c r="N68" s="246"/>
      <c r="O68" s="246"/>
      <c r="P68" s="247"/>
    </row>
    <row r="69" spans="2:16" s="248" customFormat="1" ht="15" customHeight="1" thickTop="1">
      <c r="B69" s="243"/>
      <c r="C69" s="244"/>
      <c r="D69" s="245"/>
      <c r="E69" s="246"/>
      <c r="F69" s="246"/>
      <c r="G69" s="246"/>
      <c r="H69" s="246"/>
      <c r="I69" s="246"/>
      <c r="J69" s="246"/>
      <c r="K69" s="246"/>
      <c r="L69" s="246"/>
      <c r="M69" s="246"/>
      <c r="N69" s="246"/>
      <c r="O69" s="246"/>
      <c r="P69" s="247"/>
    </row>
    <row r="70" spans="2:16" s="253" customFormat="1" ht="27.6" customHeight="1">
      <c r="B70" s="249"/>
      <c r="C70" s="250" t="s">
        <v>126</v>
      </c>
      <c r="D70" s="251"/>
      <c r="E70" s="251"/>
      <c r="F70" s="251"/>
      <c r="G70" s="251"/>
      <c r="H70" s="251"/>
      <c r="I70" s="251"/>
      <c r="J70" s="251"/>
      <c r="K70" s="251"/>
      <c r="L70" s="251"/>
      <c r="M70" s="251"/>
      <c r="N70" s="251"/>
      <c r="O70" s="251"/>
      <c r="P70" s="252"/>
    </row>
    <row r="71" spans="2:16" s="253" customFormat="1" ht="27.6" customHeight="1">
      <c r="B71" s="249"/>
      <c r="C71" s="250"/>
      <c r="D71" s="255" t="str">
        <f>IF(C73=0,"&gt;&gt; Выберите вариант ответа из выпадающего списка","&gt;&gt; Ваш вариант ответа учтен ")</f>
        <v>&gt;&gt; Выберите вариант ответа из выпадающего списка</v>
      </c>
      <c r="E71" s="251"/>
      <c r="F71" s="251"/>
      <c r="G71" s="251"/>
      <c r="H71" s="251"/>
      <c r="I71" s="251"/>
      <c r="J71" s="251"/>
      <c r="K71" s="251"/>
      <c r="L71" s="251"/>
      <c r="M71" s="251"/>
      <c r="N71" s="251"/>
      <c r="O71" s="251"/>
      <c r="P71" s="252"/>
    </row>
    <row r="72" spans="2:16" s="261" customFormat="1" ht="7.5" customHeight="1">
      <c r="B72" s="256"/>
      <c r="C72" s="257"/>
      <c r="D72" s="258"/>
      <c r="E72" s="259"/>
      <c r="F72" s="259"/>
      <c r="G72" s="259"/>
      <c r="H72" s="259"/>
      <c r="I72" s="259"/>
      <c r="J72" s="259"/>
      <c r="K72" s="259"/>
      <c r="L72" s="259"/>
      <c r="M72" s="259"/>
      <c r="N72" s="259"/>
      <c r="O72" s="259"/>
      <c r="P72" s="260"/>
    </row>
    <row r="73" spans="2:16" s="261" customFormat="1" ht="27.6" customHeight="1" thickTop="1" thickBot="1">
      <c r="B73" s="256">
        <f>SUM(B74:B77)</f>
        <v>0</v>
      </c>
      <c r="C73" s="383"/>
      <c r="D73" s="383"/>
      <c r="E73" s="383"/>
      <c r="F73" s="383"/>
      <c r="G73" s="383"/>
      <c r="H73" s="383"/>
      <c r="I73" s="383"/>
      <c r="J73" s="383"/>
      <c r="K73" s="383"/>
      <c r="L73" s="383"/>
      <c r="M73" s="383"/>
      <c r="N73" s="383"/>
      <c r="O73" s="383"/>
      <c r="P73" s="260"/>
    </row>
    <row r="74" spans="2:16" s="248" customFormat="1" ht="27.6" hidden="1" customHeight="1">
      <c r="B74" s="243">
        <f>IF($C$73=C74,0,0)</f>
        <v>0</v>
      </c>
      <c r="C74" s="244" t="s">
        <v>127</v>
      </c>
      <c r="D74" s="245"/>
      <c r="E74" s="246"/>
      <c r="F74" s="246"/>
      <c r="G74" s="246"/>
      <c r="H74" s="246"/>
      <c r="I74" s="246"/>
      <c r="J74" s="246"/>
      <c r="K74" s="246"/>
      <c r="L74" s="246"/>
      <c r="M74" s="246"/>
      <c r="N74" s="246"/>
      <c r="O74" s="246"/>
      <c r="P74" s="247"/>
    </row>
    <row r="75" spans="2:16" s="248" customFormat="1" ht="27.6" hidden="1" customHeight="1">
      <c r="B75" s="243">
        <f>IF($C$73=C75,1,0)</f>
        <v>0</v>
      </c>
      <c r="C75" s="244" t="s">
        <v>128</v>
      </c>
      <c r="D75" s="245"/>
      <c r="E75" s="246"/>
      <c r="F75" s="246"/>
      <c r="G75" s="246"/>
      <c r="H75" s="246"/>
      <c r="I75" s="246"/>
      <c r="J75" s="246"/>
      <c r="K75" s="246"/>
      <c r="L75" s="246"/>
      <c r="M75" s="246"/>
      <c r="N75" s="246"/>
      <c r="O75" s="246"/>
      <c r="P75" s="247"/>
    </row>
    <row r="76" spans="2:16" s="248" customFormat="1" ht="27.6" hidden="1" customHeight="1">
      <c r="B76" s="243">
        <f>IF($C$73=C76,2,0)</f>
        <v>0</v>
      </c>
      <c r="C76" s="244" t="s">
        <v>129</v>
      </c>
      <c r="D76" s="245"/>
      <c r="E76" s="246"/>
      <c r="F76" s="246"/>
      <c r="G76" s="246"/>
      <c r="H76" s="246"/>
      <c r="I76" s="246"/>
      <c r="J76" s="246"/>
      <c r="K76" s="246"/>
      <c r="L76" s="246"/>
      <c r="M76" s="246"/>
      <c r="N76" s="246"/>
      <c r="O76" s="246"/>
      <c r="P76" s="247"/>
    </row>
    <row r="77" spans="2:16" s="248" customFormat="1" ht="27.6" hidden="1" customHeight="1">
      <c r="B77" s="243">
        <f>IF($C$73=C77,3,0)</f>
        <v>0</v>
      </c>
      <c r="C77" s="244" t="s">
        <v>130</v>
      </c>
      <c r="D77" s="245"/>
      <c r="E77" s="246"/>
      <c r="F77" s="246"/>
      <c r="G77" s="246"/>
      <c r="H77" s="246"/>
      <c r="I77" s="246"/>
      <c r="J77" s="246"/>
      <c r="K77" s="246"/>
      <c r="L77" s="246"/>
      <c r="M77" s="246"/>
      <c r="N77" s="246"/>
      <c r="O77" s="246"/>
      <c r="P77" s="247"/>
    </row>
    <row r="78" spans="2:16" s="248" customFormat="1" ht="15" customHeight="1" thickTop="1">
      <c r="B78" s="243"/>
      <c r="C78" s="244"/>
      <c r="D78" s="245"/>
      <c r="E78" s="246"/>
      <c r="F78" s="246"/>
      <c r="G78" s="246"/>
      <c r="H78" s="246"/>
      <c r="I78" s="246"/>
      <c r="J78" s="246"/>
      <c r="K78" s="246"/>
      <c r="L78" s="246"/>
      <c r="M78" s="246"/>
      <c r="N78" s="246"/>
      <c r="O78" s="246"/>
      <c r="P78" s="247"/>
    </row>
    <row r="79" spans="2:16" s="253" customFormat="1" ht="27.6" customHeight="1">
      <c r="B79" s="249"/>
      <c r="C79" s="250" t="s">
        <v>131</v>
      </c>
      <c r="D79" s="251"/>
      <c r="E79" s="251"/>
      <c r="F79" s="251"/>
      <c r="G79" s="251"/>
      <c r="H79" s="251"/>
      <c r="I79" s="251"/>
      <c r="J79" s="251"/>
      <c r="K79" s="251"/>
      <c r="L79" s="251"/>
      <c r="M79" s="251"/>
      <c r="N79" s="251"/>
      <c r="O79" s="251"/>
      <c r="P79" s="252"/>
    </row>
    <row r="80" spans="2:16" s="253" customFormat="1" ht="27.6" customHeight="1">
      <c r="B80" s="249"/>
      <c r="C80" s="250"/>
      <c r="D80" s="255" t="str">
        <f>IF(C82=0,"&gt;&gt; Выберите вариант ответа из выпадающего списка","&gt;&gt; Ваш вариант ответа учтен ")</f>
        <v>&gt;&gt; Выберите вариант ответа из выпадающего списка</v>
      </c>
      <c r="E80" s="251"/>
      <c r="F80" s="251"/>
      <c r="G80" s="251"/>
      <c r="H80" s="251"/>
      <c r="I80" s="251"/>
      <c r="J80" s="251"/>
      <c r="K80" s="251"/>
      <c r="L80" s="251"/>
      <c r="M80" s="251"/>
      <c r="N80" s="251"/>
      <c r="O80" s="251"/>
      <c r="P80" s="252"/>
    </row>
    <row r="81" spans="2:16" s="261" customFormat="1" ht="7.5" customHeight="1">
      <c r="B81" s="256"/>
      <c r="C81" s="257"/>
      <c r="D81" s="258"/>
      <c r="E81" s="259"/>
      <c r="F81" s="259"/>
      <c r="G81" s="259"/>
      <c r="H81" s="259"/>
      <c r="I81" s="259"/>
      <c r="J81" s="259"/>
      <c r="K81" s="259"/>
      <c r="L81" s="259"/>
      <c r="M81" s="259"/>
      <c r="N81" s="259"/>
      <c r="O81" s="259"/>
      <c r="P81" s="260"/>
    </row>
    <row r="82" spans="2:16" s="261" customFormat="1" ht="27.6" customHeight="1" thickTop="1" thickBot="1">
      <c r="B82" s="256">
        <f>SUM(B83:B86)</f>
        <v>0</v>
      </c>
      <c r="C82" s="383"/>
      <c r="D82" s="383"/>
      <c r="E82" s="383"/>
      <c r="F82" s="383"/>
      <c r="G82" s="383"/>
      <c r="H82" s="383"/>
      <c r="I82" s="383"/>
      <c r="J82" s="383"/>
      <c r="K82" s="383"/>
      <c r="L82" s="383"/>
      <c r="M82" s="383"/>
      <c r="N82" s="383"/>
      <c r="O82" s="383"/>
      <c r="P82" s="260"/>
    </row>
    <row r="83" spans="2:16" s="248" customFormat="1" ht="27.6" hidden="1" customHeight="1">
      <c r="B83" s="243">
        <f>IF($C$82=C83,0,0)</f>
        <v>0</v>
      </c>
      <c r="C83" s="244" t="s">
        <v>132</v>
      </c>
      <c r="D83" s="245"/>
      <c r="E83" s="246"/>
      <c r="F83" s="246"/>
      <c r="G83" s="246"/>
      <c r="H83" s="246"/>
      <c r="I83" s="246"/>
      <c r="J83" s="246"/>
      <c r="K83" s="246"/>
      <c r="L83" s="246"/>
      <c r="M83" s="246"/>
      <c r="N83" s="246"/>
      <c r="O83" s="246"/>
      <c r="P83" s="247"/>
    </row>
    <row r="84" spans="2:16" s="248" customFormat="1" ht="27.6" hidden="1" customHeight="1">
      <c r="B84" s="243">
        <f>IF($C$82=C84,1,0)</f>
        <v>0</v>
      </c>
      <c r="C84" s="244" t="s">
        <v>133</v>
      </c>
      <c r="D84" s="245"/>
      <c r="E84" s="246"/>
      <c r="F84" s="246"/>
      <c r="G84" s="246"/>
      <c r="H84" s="246"/>
      <c r="I84" s="246"/>
      <c r="J84" s="246"/>
      <c r="K84" s="246"/>
      <c r="L84" s="246"/>
      <c r="M84" s="246"/>
      <c r="N84" s="246"/>
      <c r="O84" s="246"/>
      <c r="P84" s="247"/>
    </row>
    <row r="85" spans="2:16" s="248" customFormat="1" ht="27.6" hidden="1" customHeight="1">
      <c r="B85" s="243">
        <f>IF($C$82=C85,2,0)</f>
        <v>0</v>
      </c>
      <c r="C85" s="244" t="s">
        <v>134</v>
      </c>
      <c r="D85" s="245"/>
      <c r="E85" s="246"/>
      <c r="F85" s="246"/>
      <c r="G85" s="246"/>
      <c r="H85" s="246"/>
      <c r="I85" s="246"/>
      <c r="J85" s="246"/>
      <c r="K85" s="246"/>
      <c r="L85" s="246"/>
      <c r="M85" s="246"/>
      <c r="N85" s="246"/>
      <c r="O85" s="246"/>
      <c r="P85" s="247"/>
    </row>
    <row r="86" spans="2:16" s="248" customFormat="1" ht="27.6" hidden="1" customHeight="1">
      <c r="B86" s="243">
        <f>IF($C$82=C86,3,0)</f>
        <v>0</v>
      </c>
      <c r="C86" s="244" t="s">
        <v>130</v>
      </c>
      <c r="D86" s="245"/>
      <c r="E86" s="246"/>
      <c r="F86" s="246"/>
      <c r="G86" s="246"/>
      <c r="H86" s="246"/>
      <c r="I86" s="246"/>
      <c r="J86" s="246"/>
      <c r="K86" s="246"/>
      <c r="L86" s="246"/>
      <c r="M86" s="246"/>
      <c r="N86" s="246"/>
      <c r="O86" s="246"/>
      <c r="P86" s="247"/>
    </row>
    <row r="87" spans="2:16" s="248" customFormat="1" ht="15" customHeight="1" thickTop="1">
      <c r="B87" s="243"/>
      <c r="C87" s="244"/>
      <c r="D87" s="245"/>
      <c r="E87" s="246"/>
      <c r="F87" s="246"/>
      <c r="G87" s="246"/>
      <c r="H87" s="246"/>
      <c r="I87" s="246"/>
      <c r="J87" s="246"/>
      <c r="K87" s="246"/>
      <c r="L87" s="246"/>
      <c r="M87" s="246"/>
      <c r="N87" s="246"/>
      <c r="O87" s="246"/>
      <c r="P87" s="247"/>
    </row>
    <row r="88" spans="2:16" s="253" customFormat="1" ht="27.6" customHeight="1">
      <c r="B88" s="249"/>
      <c r="C88" s="250" t="s">
        <v>135</v>
      </c>
      <c r="D88" s="251"/>
      <c r="E88" s="251"/>
      <c r="F88" s="251"/>
      <c r="G88" s="251"/>
      <c r="H88" s="251"/>
      <c r="I88" s="251"/>
      <c r="J88" s="251"/>
      <c r="K88" s="251"/>
      <c r="L88" s="251"/>
      <c r="M88" s="251"/>
      <c r="N88" s="251"/>
      <c r="O88" s="251"/>
      <c r="P88" s="252"/>
    </row>
    <row r="89" spans="2:16" s="253" customFormat="1" ht="27.6" customHeight="1">
      <c r="B89" s="249"/>
      <c r="C89" s="250"/>
      <c r="D89" s="255" t="str">
        <f>IF(C91=0,"&gt;&gt; Выберите вариант ответа из выпадающего списка","&gt;&gt; Ваш вариант ответа учтен ")</f>
        <v>&gt;&gt; Выберите вариант ответа из выпадающего списка</v>
      </c>
      <c r="E89" s="251"/>
      <c r="F89" s="251"/>
      <c r="G89" s="251"/>
      <c r="H89" s="251"/>
      <c r="I89" s="251"/>
      <c r="J89" s="251"/>
      <c r="K89" s="251"/>
      <c r="L89" s="251"/>
      <c r="M89" s="251"/>
      <c r="N89" s="251"/>
      <c r="O89" s="251"/>
      <c r="P89" s="252"/>
    </row>
    <row r="90" spans="2:16" s="261" customFormat="1" ht="7.5" customHeight="1">
      <c r="B90" s="256"/>
      <c r="C90" s="257"/>
      <c r="D90" s="258"/>
      <c r="E90" s="259"/>
      <c r="F90" s="259"/>
      <c r="G90" s="259"/>
      <c r="H90" s="259"/>
      <c r="I90" s="259"/>
      <c r="J90" s="259"/>
      <c r="K90" s="259"/>
      <c r="L90" s="259"/>
      <c r="M90" s="259"/>
      <c r="N90" s="259"/>
      <c r="O90" s="259"/>
      <c r="P90" s="260"/>
    </row>
    <row r="91" spans="2:16" s="261" customFormat="1" ht="27.6" customHeight="1" thickTop="1" thickBot="1">
      <c r="B91" s="256">
        <f>SUM(B92:B95)</f>
        <v>0</v>
      </c>
      <c r="C91" s="383"/>
      <c r="D91" s="383"/>
      <c r="E91" s="383"/>
      <c r="F91" s="383"/>
      <c r="G91" s="383"/>
      <c r="H91" s="383"/>
      <c r="I91" s="383"/>
      <c r="J91" s="383"/>
      <c r="K91" s="383"/>
      <c r="L91" s="383"/>
      <c r="M91" s="383"/>
      <c r="N91" s="383"/>
      <c r="O91" s="383"/>
      <c r="P91" s="260"/>
    </row>
    <row r="92" spans="2:16" s="248" customFormat="1" ht="27.6" hidden="1" customHeight="1">
      <c r="B92" s="243">
        <f>IF($C$91=C92,0,0)</f>
        <v>0</v>
      </c>
      <c r="C92" s="244" t="s">
        <v>136</v>
      </c>
      <c r="D92" s="245"/>
      <c r="E92" s="246"/>
      <c r="F92" s="246"/>
      <c r="G92" s="246"/>
      <c r="H92" s="246"/>
      <c r="I92" s="246"/>
      <c r="J92" s="246"/>
      <c r="K92" s="246"/>
      <c r="L92" s="246"/>
      <c r="M92" s="246"/>
      <c r="N92" s="246"/>
      <c r="O92" s="246"/>
      <c r="P92" s="247"/>
    </row>
    <row r="93" spans="2:16" s="248" customFormat="1" ht="27.6" hidden="1" customHeight="1">
      <c r="B93" s="243">
        <f>IF($C$91=C93,1,0)</f>
        <v>0</v>
      </c>
      <c r="C93" s="244" t="s">
        <v>137</v>
      </c>
      <c r="D93" s="245"/>
      <c r="E93" s="246"/>
      <c r="F93" s="246"/>
      <c r="G93" s="246"/>
      <c r="H93" s="246"/>
      <c r="I93" s="246"/>
      <c r="J93" s="246"/>
      <c r="K93" s="246"/>
      <c r="L93" s="246"/>
      <c r="M93" s="246"/>
      <c r="N93" s="246"/>
      <c r="O93" s="246"/>
      <c r="P93" s="247"/>
    </row>
    <row r="94" spans="2:16" s="248" customFormat="1" ht="27.6" hidden="1" customHeight="1">
      <c r="B94" s="243">
        <f>IF($C$91=C94,2,0)</f>
        <v>0</v>
      </c>
      <c r="C94" s="244" t="s">
        <v>138</v>
      </c>
      <c r="D94" s="245"/>
      <c r="E94" s="246"/>
      <c r="F94" s="246"/>
      <c r="G94" s="246"/>
      <c r="H94" s="246"/>
      <c r="I94" s="246"/>
      <c r="J94" s="246"/>
      <c r="K94" s="246"/>
      <c r="L94" s="246"/>
      <c r="M94" s="246"/>
      <c r="N94" s="246"/>
      <c r="O94" s="246"/>
      <c r="P94" s="247"/>
    </row>
    <row r="95" spans="2:16" s="248" customFormat="1" ht="27.6" hidden="1" customHeight="1">
      <c r="B95" s="243">
        <f>IF($C$91=C95,3,0)</f>
        <v>0</v>
      </c>
      <c r="C95" s="244" t="s">
        <v>139</v>
      </c>
      <c r="D95" s="245"/>
      <c r="E95" s="246"/>
      <c r="F95" s="246"/>
      <c r="G95" s="246"/>
      <c r="H95" s="246"/>
      <c r="I95" s="246"/>
      <c r="J95" s="246"/>
      <c r="K95" s="246"/>
      <c r="L95" s="246"/>
      <c r="M95" s="246"/>
      <c r="N95" s="246"/>
      <c r="O95" s="246"/>
      <c r="P95" s="247"/>
    </row>
    <row r="96" spans="2:16" s="248" customFormat="1" ht="6" customHeight="1" thickTop="1">
      <c r="B96" s="243"/>
      <c r="C96" s="244"/>
      <c r="D96" s="245"/>
      <c r="E96" s="246"/>
      <c r="F96" s="246"/>
      <c r="G96" s="246"/>
      <c r="H96" s="246"/>
      <c r="I96" s="246"/>
      <c r="J96" s="246"/>
      <c r="K96" s="246"/>
      <c r="L96" s="246"/>
      <c r="M96" s="246"/>
      <c r="N96" s="246"/>
      <c r="O96" s="246"/>
      <c r="P96" s="247"/>
    </row>
    <row r="97" spans="2:16" s="248" customFormat="1" ht="27.6" customHeight="1">
      <c r="B97" s="243"/>
      <c r="C97" s="244"/>
      <c r="D97" s="255" t="str">
        <f>IF(C99=0,"&gt;&gt; Выберите вариант ответа из выпадающего списка","&gt;&gt; Ваш вариант ответа учтен ")</f>
        <v>&gt;&gt; Выберите вариант ответа из выпадающего списка</v>
      </c>
      <c r="E97" s="246"/>
      <c r="F97" s="246"/>
      <c r="G97" s="246"/>
      <c r="H97" s="246"/>
      <c r="I97" s="246"/>
      <c r="J97" s="246"/>
      <c r="K97" s="246"/>
      <c r="L97" s="246"/>
      <c r="M97" s="246"/>
      <c r="N97" s="246"/>
      <c r="O97" s="246"/>
      <c r="P97" s="247"/>
    </row>
    <row r="98" spans="2:16" s="248" customFormat="1" ht="7.5" customHeight="1">
      <c r="B98" s="243"/>
      <c r="C98" s="244"/>
      <c r="D98" s="245"/>
      <c r="E98" s="246"/>
      <c r="F98" s="246"/>
      <c r="G98" s="246"/>
      <c r="H98" s="246"/>
      <c r="I98" s="246"/>
      <c r="J98" s="246"/>
      <c r="K98" s="246"/>
      <c r="L98" s="246"/>
      <c r="M98" s="246"/>
      <c r="N98" s="246"/>
      <c r="O98" s="246"/>
      <c r="P98" s="247"/>
    </row>
    <row r="99" spans="2:16" s="248" customFormat="1" ht="27.6" customHeight="1" thickTop="1" thickBot="1">
      <c r="B99" s="243">
        <f>SUM(B100:B103)</f>
        <v>0</v>
      </c>
      <c r="C99" s="383"/>
      <c r="D99" s="383"/>
      <c r="E99" s="383"/>
      <c r="F99" s="383"/>
      <c r="G99" s="383"/>
      <c r="H99" s="383"/>
      <c r="I99" s="383"/>
      <c r="J99" s="383"/>
      <c r="K99" s="383"/>
      <c r="L99" s="383"/>
      <c r="M99" s="383"/>
      <c r="N99" s="383"/>
      <c r="O99" s="383"/>
      <c r="P99" s="247"/>
    </row>
    <row r="100" spans="2:16" s="248" customFormat="1" ht="21.6" hidden="1" thickTop="1">
      <c r="B100" s="243">
        <f>IF($C$99=C100,0,0)</f>
        <v>0</v>
      </c>
      <c r="C100" s="244" t="s">
        <v>140</v>
      </c>
      <c r="D100" s="245"/>
      <c r="E100" s="246"/>
      <c r="F100" s="246"/>
      <c r="G100" s="246"/>
      <c r="H100" s="246"/>
      <c r="I100" s="246"/>
      <c r="J100" s="246"/>
      <c r="K100" s="246"/>
      <c r="L100" s="246"/>
      <c r="M100" s="246"/>
      <c r="N100" s="246"/>
      <c r="O100" s="246"/>
      <c r="P100" s="247"/>
    </row>
    <row r="101" spans="2:16" s="248" customFormat="1" ht="21" hidden="1">
      <c r="B101" s="243">
        <f>IF($C$99=C101,1,0)</f>
        <v>0</v>
      </c>
      <c r="C101" s="244" t="s">
        <v>141</v>
      </c>
      <c r="D101" s="245"/>
      <c r="E101" s="246"/>
      <c r="F101" s="246"/>
      <c r="G101" s="246"/>
      <c r="H101" s="246"/>
      <c r="I101" s="246"/>
      <c r="J101" s="246"/>
      <c r="K101" s="246"/>
      <c r="L101" s="246"/>
      <c r="M101" s="246"/>
      <c r="N101" s="246"/>
      <c r="O101" s="246"/>
      <c r="P101" s="247"/>
    </row>
    <row r="102" spans="2:16" s="248" customFormat="1" ht="21" hidden="1">
      <c r="B102" s="243">
        <f>IF($C$99=C102,4,0)</f>
        <v>0</v>
      </c>
      <c r="C102" s="244" t="s">
        <v>142</v>
      </c>
      <c r="D102" s="245"/>
      <c r="E102" s="246"/>
      <c r="F102" s="246"/>
      <c r="G102" s="246"/>
      <c r="H102" s="246"/>
      <c r="I102" s="246"/>
      <c r="J102" s="246"/>
      <c r="K102" s="246"/>
      <c r="L102" s="246"/>
      <c r="M102" s="246"/>
      <c r="N102" s="246"/>
      <c r="O102" s="246"/>
      <c r="P102" s="247"/>
    </row>
    <row r="103" spans="2:16" s="248" customFormat="1" ht="21" hidden="1">
      <c r="B103" s="243">
        <f>IF($C$99=C103,6,0)</f>
        <v>0</v>
      </c>
      <c r="C103" s="244" t="s">
        <v>143</v>
      </c>
      <c r="D103" s="245"/>
      <c r="E103" s="246"/>
      <c r="F103" s="246"/>
      <c r="G103" s="246"/>
      <c r="H103" s="246"/>
      <c r="I103" s="246"/>
      <c r="J103" s="246"/>
      <c r="K103" s="246"/>
      <c r="L103" s="246"/>
      <c r="M103" s="246"/>
      <c r="N103" s="246"/>
      <c r="O103" s="246"/>
      <c r="P103" s="247"/>
    </row>
    <row r="104" spans="2:16" s="248" customFormat="1" ht="20.100000000000001" customHeight="1" thickTop="1">
      <c r="B104" s="243"/>
      <c r="C104" s="246"/>
      <c r="D104" s="246"/>
      <c r="E104" s="246"/>
      <c r="F104" s="246"/>
      <c r="G104" s="246"/>
      <c r="H104" s="246"/>
      <c r="I104" s="246"/>
      <c r="J104" s="246"/>
      <c r="K104" s="246"/>
      <c r="L104" s="246"/>
      <c r="M104" s="246"/>
      <c r="N104" s="246"/>
      <c r="O104" s="246"/>
      <c r="P104" s="247"/>
    </row>
    <row r="105" spans="2:16" s="248" customFormat="1" ht="20.100000000000001" customHeight="1">
      <c r="B105" s="285"/>
      <c r="C105" s="393" t="s">
        <v>85</v>
      </c>
      <c r="D105" s="393"/>
      <c r="E105" s="393"/>
      <c r="F105" s="330"/>
      <c r="G105" s="331" t="s">
        <v>86</v>
      </c>
      <c r="H105" s="330"/>
      <c r="I105" s="330"/>
      <c r="J105" s="330"/>
      <c r="K105" s="330"/>
      <c r="L105" s="330"/>
      <c r="M105" s="330"/>
      <c r="N105" s="330"/>
      <c r="O105" s="330"/>
      <c r="P105" s="286"/>
    </row>
    <row r="106" spans="2:16" s="248" customFormat="1" ht="33.6" customHeight="1">
      <c r="B106" s="287"/>
      <c r="C106" s="394">
        <f>SUM(B99,B91,B82,B73,B64,B55,B46,B37,B21,B12)</f>
        <v>0</v>
      </c>
      <c r="D106" s="394"/>
      <c r="E106" s="394"/>
      <c r="F106" s="332"/>
      <c r="G106" s="395"/>
      <c r="H106" s="395"/>
      <c r="I106" s="395"/>
      <c r="J106" s="395"/>
      <c r="K106" s="395"/>
      <c r="L106" s="395"/>
      <c r="M106" s="395"/>
      <c r="N106" s="395"/>
      <c r="O106" s="395"/>
      <c r="P106" s="239"/>
    </row>
    <row r="107" spans="2:16" s="248" customFormat="1" ht="18">
      <c r="B107" s="287"/>
      <c r="C107" s="396" t="s">
        <v>88</v>
      </c>
      <c r="D107" s="396"/>
      <c r="E107" s="396"/>
      <c r="F107" s="333"/>
      <c r="G107" s="397" t="s">
        <v>89</v>
      </c>
      <c r="H107" s="397"/>
      <c r="I107" s="397"/>
      <c r="J107" s="397"/>
      <c r="K107" s="397"/>
      <c r="L107" s="397"/>
      <c r="M107" s="397"/>
      <c r="N107" s="397"/>
      <c r="O107" s="397"/>
      <c r="P107" s="239"/>
    </row>
    <row r="108" spans="2:16" s="248" customFormat="1" ht="18" hidden="1">
      <c r="B108" s="287"/>
      <c r="C108" s="238"/>
      <c r="D108" s="238"/>
      <c r="E108" s="345" t="s">
        <v>144</v>
      </c>
      <c r="F108" s="238"/>
      <c r="G108" s="238"/>
      <c r="H108" s="238"/>
      <c r="I108" s="238"/>
      <c r="J108" s="238"/>
      <c r="K108" s="238"/>
      <c r="L108" s="238"/>
      <c r="M108" s="238"/>
      <c r="N108" s="238"/>
      <c r="O108" s="238"/>
      <c r="P108" s="239"/>
    </row>
    <row r="109" spans="2:16" s="248" customFormat="1" ht="18" hidden="1">
      <c r="B109" s="287"/>
      <c r="C109" s="238"/>
      <c r="D109" s="238"/>
      <c r="E109" s="345" t="s">
        <v>246</v>
      </c>
      <c r="F109" s="238"/>
      <c r="G109" s="238"/>
      <c r="H109" s="238"/>
      <c r="I109" s="238"/>
      <c r="J109" s="238"/>
      <c r="K109" s="238"/>
      <c r="L109" s="238"/>
      <c r="M109" s="238"/>
      <c r="N109" s="238"/>
      <c r="O109" s="238"/>
      <c r="P109" s="239"/>
    </row>
    <row r="110" spans="2:16" s="248" customFormat="1" ht="18" hidden="1">
      <c r="B110" s="287"/>
      <c r="C110" s="238"/>
      <c r="D110" s="238"/>
      <c r="E110" s="345" t="s">
        <v>245</v>
      </c>
      <c r="F110" s="238"/>
      <c r="G110" s="238"/>
      <c r="H110" s="238"/>
      <c r="I110" s="238"/>
      <c r="J110" s="238"/>
      <c r="K110" s="238"/>
      <c r="L110" s="238"/>
      <c r="M110" s="238"/>
      <c r="N110" s="238"/>
      <c r="O110" s="238"/>
      <c r="P110" s="239"/>
    </row>
    <row r="111" spans="2:16" s="248" customFormat="1" ht="20.100000000000001" customHeight="1">
      <c r="B111" s="287"/>
      <c r="C111" s="238"/>
      <c r="D111" s="238"/>
      <c r="E111" s="238"/>
      <c r="F111" s="238"/>
      <c r="G111" s="238"/>
      <c r="H111" s="238"/>
      <c r="I111" s="238"/>
      <c r="J111" s="238"/>
      <c r="K111" s="238"/>
      <c r="L111" s="238"/>
      <c r="M111" s="238"/>
      <c r="N111" s="238"/>
      <c r="O111" s="238"/>
      <c r="P111" s="239"/>
    </row>
    <row r="112" spans="2:16" s="248" customFormat="1" ht="7.5" customHeight="1">
      <c r="B112" s="287"/>
      <c r="C112" s="238"/>
      <c r="D112" s="238"/>
      <c r="E112" s="238"/>
      <c r="F112" s="238"/>
      <c r="G112" s="238"/>
      <c r="H112" s="238"/>
      <c r="I112" s="238"/>
      <c r="J112" s="238"/>
      <c r="K112" s="238"/>
      <c r="L112" s="238"/>
      <c r="M112" s="238"/>
      <c r="N112" s="292"/>
      <c r="O112" s="238"/>
      <c r="P112" s="239"/>
    </row>
    <row r="113" spans="2:16" s="248" customFormat="1" ht="20.100000000000001" customHeight="1">
      <c r="B113" s="287"/>
      <c r="C113" s="293" t="s">
        <v>93</v>
      </c>
      <c r="D113" s="294"/>
      <c r="E113" s="294"/>
      <c r="F113" s="294"/>
      <c r="G113" s="294"/>
      <c r="H113" s="294"/>
      <c r="I113" s="294"/>
      <c r="J113" s="294"/>
      <c r="K113" s="294"/>
      <c r="L113" s="294"/>
      <c r="M113" s="294"/>
      <c r="N113" s="294"/>
      <c r="O113" s="295" t="s">
        <v>94</v>
      </c>
      <c r="P113" s="239"/>
    </row>
    <row r="114" spans="2:16" s="248" customFormat="1" ht="20.100000000000001" customHeight="1">
      <c r="B114" s="287"/>
      <c r="C114" s="373"/>
      <c r="D114" s="373"/>
      <c r="E114" s="373"/>
      <c r="F114" s="373"/>
      <c r="G114" s="373"/>
      <c r="H114" s="373"/>
      <c r="I114" s="145"/>
      <c r="J114" s="145"/>
      <c r="K114" s="296"/>
      <c r="L114" s="374"/>
      <c r="M114" s="374"/>
      <c r="N114" s="374"/>
      <c r="O114" s="374"/>
      <c r="P114" s="239"/>
    </row>
    <row r="115" spans="2:16" s="248" customFormat="1" ht="20.100000000000001" customHeight="1">
      <c r="B115" s="287"/>
      <c r="C115" s="238"/>
      <c r="D115" s="238"/>
      <c r="E115" s="238"/>
      <c r="F115" s="238"/>
      <c r="G115" s="238"/>
      <c r="H115" s="238"/>
      <c r="I115" s="238"/>
      <c r="J115" s="238"/>
      <c r="K115" s="297"/>
      <c r="L115" s="389" t="s">
        <v>95</v>
      </c>
      <c r="M115" s="389"/>
      <c r="N115" s="389"/>
      <c r="O115" s="389"/>
      <c r="P115" s="239"/>
    </row>
    <row r="116" spans="2:16" s="248" customFormat="1" ht="9.75" customHeight="1">
      <c r="B116" s="299"/>
      <c r="C116" s="300"/>
      <c r="D116" s="300"/>
      <c r="E116" s="300"/>
      <c r="F116" s="300"/>
      <c r="G116" s="300"/>
      <c r="H116" s="300"/>
      <c r="I116" s="300"/>
      <c r="J116" s="300"/>
      <c r="K116" s="300"/>
      <c r="L116" s="300"/>
      <c r="M116" s="300"/>
      <c r="N116" s="300"/>
      <c r="O116" s="300"/>
      <c r="P116" s="301"/>
    </row>
    <row r="117" spans="2:16" s="248" customFormat="1" ht="20.100000000000001" customHeight="1">
      <c r="B117" s="302"/>
    </row>
    <row r="118" spans="2:16" s="248" customFormat="1" ht="20.100000000000001" customHeight="1">
      <c r="B118" s="302"/>
    </row>
    <row r="119" spans="2:16" s="248" customFormat="1" ht="20.100000000000001" customHeight="1">
      <c r="B119" s="302"/>
    </row>
    <row r="120" spans="2:16" s="248" customFormat="1" ht="20.100000000000001" customHeight="1">
      <c r="B120" s="302"/>
    </row>
    <row r="121" spans="2:16" s="248" customFormat="1" ht="20.100000000000001" customHeight="1">
      <c r="B121" s="302"/>
    </row>
    <row r="122" spans="2:16" s="248" customFormat="1" ht="20.100000000000001" customHeight="1">
      <c r="B122" s="302"/>
    </row>
    <row r="123" spans="2:16" s="248" customFormat="1" ht="20.100000000000001" customHeight="1">
      <c r="B123" s="302"/>
    </row>
    <row r="124" spans="2:16" s="248" customFormat="1" ht="20.100000000000001" customHeight="1">
      <c r="B124" s="302"/>
    </row>
    <row r="125" spans="2:16" s="248" customFormat="1" ht="20.100000000000001" customHeight="1">
      <c r="B125" s="302"/>
    </row>
    <row r="126" spans="2:16" s="248" customFormat="1" ht="20.100000000000001" customHeight="1">
      <c r="B126" s="302"/>
    </row>
    <row r="127" spans="2:16" s="248" customFormat="1" ht="20.100000000000001" customHeight="1">
      <c r="B127" s="302"/>
    </row>
    <row r="128" spans="2:16" s="248" customFormat="1">
      <c r="B128" s="302"/>
    </row>
    <row r="129" spans="2:2" s="248" customFormat="1">
      <c r="B129" s="302"/>
    </row>
    <row r="130" spans="2:2" s="248" customFormat="1">
      <c r="B130" s="302"/>
    </row>
    <row r="131" spans="2:2" s="248" customFormat="1">
      <c r="B131" s="302"/>
    </row>
    <row r="132" spans="2:2" s="248" customFormat="1">
      <c r="B132" s="302"/>
    </row>
    <row r="133" spans="2:2" s="248" customFormat="1">
      <c r="B133" s="302"/>
    </row>
    <row r="134" spans="2:2" s="248" customFormat="1">
      <c r="B134" s="302"/>
    </row>
    <row r="135" spans="2:2" s="248" customFormat="1">
      <c r="B135" s="302"/>
    </row>
    <row r="136" spans="2:2" s="248" customFormat="1">
      <c r="B136" s="302"/>
    </row>
    <row r="137" spans="2:2" s="248" customFormat="1">
      <c r="B137" s="302"/>
    </row>
    <row r="138" spans="2:2" s="248" customFormat="1">
      <c r="B138" s="302"/>
    </row>
    <row r="139" spans="2:2" s="248" customFormat="1">
      <c r="B139" s="302"/>
    </row>
    <row r="140" spans="2:2" s="248" customFormat="1">
      <c r="B140" s="302"/>
    </row>
    <row r="141" spans="2:2" s="248" customFormat="1">
      <c r="B141" s="302"/>
    </row>
    <row r="142" spans="2:2" s="248" customFormat="1">
      <c r="B142" s="302"/>
    </row>
    <row r="143" spans="2:2" s="248" customFormat="1">
      <c r="B143" s="302"/>
    </row>
    <row r="144" spans="2:2" s="248" customFormat="1">
      <c r="B144" s="302"/>
    </row>
  </sheetData>
  <sheetProtection sheet="1" objects="1" scenarios="1" selectLockedCells="1"/>
  <dataConsolidate/>
  <mergeCells count="21">
    <mergeCell ref="C2:O2"/>
    <mergeCell ref="C5:O5"/>
    <mergeCell ref="C10:O10"/>
    <mergeCell ref="C15:O15"/>
    <mergeCell ref="C37:O37"/>
    <mergeCell ref="L115:O115"/>
    <mergeCell ref="I7:L7"/>
    <mergeCell ref="C105:E105"/>
    <mergeCell ref="C106:E106"/>
    <mergeCell ref="G106:O106"/>
    <mergeCell ref="C107:E107"/>
    <mergeCell ref="G107:O107"/>
    <mergeCell ref="C114:H114"/>
    <mergeCell ref="L114:O114"/>
    <mergeCell ref="C55:O55"/>
    <mergeCell ref="C64:O64"/>
    <mergeCell ref="C73:O73"/>
    <mergeCell ref="C82:O82"/>
    <mergeCell ref="C91:O91"/>
    <mergeCell ref="C99:O99"/>
    <mergeCell ref="C46:O46"/>
  </mergeCells>
  <dataValidations count="12">
    <dataValidation type="list" operator="equal" allowBlank="1" sqref="C55:O55">
      <formula1>$C$56:$C$59</formula1>
    </dataValidation>
    <dataValidation allowBlank="1" showErrorMessage="1" sqref="E106:F106">
      <formula1>$E$60:$E$62</formula1>
      <formula2>0</formula2>
    </dataValidation>
    <dataValidation type="list" operator="equal" allowBlank="1" sqref="B73:B77 C74:C77">
      <formula1>$C$74:$C$77</formula1>
      <formula2>0</formula2>
    </dataValidation>
    <dataValidation type="list" allowBlank="1" showInputMessage="1" showErrorMessage="1" sqref="C15:O15">
      <formula1>$C$16:$C$19</formula1>
    </dataValidation>
    <dataValidation type="list" allowBlank="1" showInputMessage="1" showErrorMessage="1" sqref="C64:O64">
      <formula1>$C$65:$C$68</formula1>
    </dataValidation>
    <dataValidation type="list" allowBlank="1" showInputMessage="1" showErrorMessage="1" sqref="C46:O46">
      <formula1>$C$47:$C$50</formula1>
    </dataValidation>
    <dataValidation type="list" allowBlank="1" showInputMessage="1" showErrorMessage="1" sqref="C37:O37">
      <formula1>$C$38:$C$41</formula1>
    </dataValidation>
    <dataValidation type="list" allowBlank="1" showInputMessage="1" showErrorMessage="1" sqref="C73:O73">
      <formula1>$C$74:$C$77</formula1>
    </dataValidation>
    <dataValidation type="list" allowBlank="1" showInputMessage="1" showErrorMessage="1" sqref="C82:O82">
      <formula1>$C$83:$C$86</formula1>
    </dataValidation>
    <dataValidation type="list" allowBlank="1" showInputMessage="1" showErrorMessage="1" sqref="C91:O91">
      <formula1>$C$92:$C$95</formula1>
    </dataValidation>
    <dataValidation type="list" allowBlank="1" showInputMessage="1" showErrorMessage="1" sqref="C99:O99">
      <formula1>$C$100:$C$103</formula1>
    </dataValidation>
    <dataValidation type="list" allowBlank="1" showInputMessage="1" showErrorMessage="1" sqref="G106:O106">
      <formula1>$E$108:$E$110</formula1>
    </dataValidation>
  </dataValidations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Roman,Обычный"&amp;12&amp;A</oddHeader>
    <oddFooter>&amp;C&amp;"Times New Roman,Обычный"&amp;12Страница &amp;P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U139"/>
  <sheetViews>
    <sheetView showGridLines="0" zoomScale="60" zoomScaleNormal="60" workbookViewId="0">
      <selection activeCell="C96" sqref="C96:O96"/>
    </sheetView>
  </sheetViews>
  <sheetFormatPr defaultColWidth="11.5546875" defaultRowHeight="13.2"/>
  <cols>
    <col min="1" max="1" width="3.6640625" style="236" customWidth="1"/>
    <col min="2" max="2" width="3.5546875" style="303" customWidth="1"/>
    <col min="3" max="3" width="5.33203125" style="236" customWidth="1"/>
    <col min="4" max="4" width="1.44140625" style="236" customWidth="1"/>
    <col min="5" max="5" width="8.109375" style="236" customWidth="1"/>
    <col min="6" max="6" width="1.6640625" style="236" customWidth="1"/>
    <col min="7" max="8" width="8.109375" style="236" customWidth="1"/>
    <col min="9" max="9" width="11" style="236" customWidth="1"/>
    <col min="10" max="14" width="8.109375" style="236" customWidth="1"/>
    <col min="15" max="15" width="64.88671875" style="236" customWidth="1"/>
    <col min="16" max="16" width="4" style="316" customWidth="1"/>
    <col min="17" max="16384" width="11.5546875" style="236"/>
  </cols>
  <sheetData>
    <row r="1" spans="2:16" ht="53.25" customHeight="1"/>
    <row r="2" spans="2:16" ht="36.6" customHeight="1">
      <c r="B2" s="234"/>
      <c r="C2" s="414" t="s">
        <v>147</v>
      </c>
      <c r="D2" s="414"/>
      <c r="E2" s="414"/>
      <c r="F2" s="414"/>
      <c r="G2" s="414"/>
      <c r="H2" s="414"/>
      <c r="I2" s="414"/>
      <c r="J2" s="414"/>
      <c r="K2" s="414"/>
      <c r="L2" s="414"/>
      <c r="M2" s="414"/>
      <c r="N2" s="414"/>
      <c r="O2" s="414"/>
      <c r="P2" s="306"/>
    </row>
    <row r="3" spans="2:16" ht="18">
      <c r="B3" s="237"/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238"/>
      <c r="N3" s="238"/>
      <c r="O3" s="238"/>
      <c r="P3" s="307"/>
    </row>
    <row r="4" spans="2:16" ht="22.2">
      <c r="B4" s="237"/>
      <c r="C4" s="240" t="s">
        <v>35</v>
      </c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307"/>
    </row>
    <row r="5" spans="2:16" ht="34.35" customHeight="1">
      <c r="B5" s="237"/>
      <c r="C5" s="415">
        <f>'Лист врачебный назначений'!C8</f>
        <v>0</v>
      </c>
      <c r="D5" s="415"/>
      <c r="E5" s="415"/>
      <c r="F5" s="415"/>
      <c r="G5" s="415"/>
      <c r="H5" s="415"/>
      <c r="I5" s="415"/>
      <c r="J5" s="415"/>
      <c r="K5" s="415"/>
      <c r="L5" s="415"/>
      <c r="M5" s="415"/>
      <c r="N5" s="415"/>
      <c r="O5" s="415"/>
      <c r="P5" s="307"/>
    </row>
    <row r="6" spans="2:16" ht="10.65" customHeight="1" thickTop="1" thickBot="1">
      <c r="B6" s="237"/>
      <c r="C6" s="241"/>
      <c r="D6" s="241"/>
      <c r="E6" s="241"/>
      <c r="F6" s="241"/>
      <c r="G6" s="241"/>
      <c r="H6" s="241"/>
      <c r="I6" s="241"/>
      <c r="J6" s="241"/>
      <c r="K6" s="241"/>
      <c r="L6" s="241"/>
      <c r="M6" s="241"/>
      <c r="N6" s="241"/>
      <c r="O6" s="241"/>
      <c r="P6" s="307"/>
    </row>
    <row r="7" spans="2:16" ht="30.9" customHeight="1" thickTop="1" thickBot="1">
      <c r="B7" s="237"/>
      <c r="C7" s="242" t="s">
        <v>6</v>
      </c>
      <c r="D7" s="241"/>
      <c r="E7" s="241"/>
      <c r="F7" s="241"/>
      <c r="G7" s="241"/>
      <c r="H7" s="241"/>
      <c r="I7" s="416">
        <f>'Лист врачебный назначений'!N8</f>
        <v>0</v>
      </c>
      <c r="J7" s="417"/>
      <c r="K7" s="417"/>
      <c r="L7" s="417"/>
      <c r="M7" s="418"/>
      <c r="N7" s="241"/>
      <c r="O7" s="241"/>
      <c r="P7" s="307"/>
    </row>
    <row r="8" spans="2:16" ht="10.65" customHeight="1" thickTop="1">
      <c r="B8" s="237"/>
      <c r="C8" s="241"/>
      <c r="D8" s="241"/>
      <c r="E8" s="241"/>
      <c r="F8" s="241"/>
      <c r="G8" s="241"/>
      <c r="H8" s="241"/>
      <c r="I8" s="241"/>
      <c r="J8" s="241"/>
      <c r="K8" s="241"/>
      <c r="L8" s="241"/>
      <c r="M8" s="241"/>
      <c r="N8" s="241"/>
      <c r="O8" s="241"/>
      <c r="P8" s="307"/>
    </row>
    <row r="9" spans="2:16" ht="22.8">
      <c r="B9" s="237"/>
      <c r="C9" s="242" t="s">
        <v>36</v>
      </c>
      <c r="D9" s="241"/>
      <c r="E9" s="241"/>
      <c r="F9" s="241"/>
      <c r="G9" s="241"/>
      <c r="H9" s="241"/>
      <c r="I9" s="241"/>
      <c r="J9" s="241"/>
      <c r="K9" s="241"/>
      <c r="L9" s="241"/>
      <c r="M9" s="241"/>
      <c r="N9" s="241"/>
      <c r="O9" s="241"/>
      <c r="P9" s="307"/>
    </row>
    <row r="10" spans="2:16" ht="52.95" customHeight="1">
      <c r="B10" s="237"/>
      <c r="C10" s="400">
        <f>'Лист врачебный назначений'!C10</f>
        <v>0</v>
      </c>
      <c r="D10" s="400"/>
      <c r="E10" s="400"/>
      <c r="F10" s="400"/>
      <c r="G10" s="400"/>
      <c r="H10" s="400"/>
      <c r="I10" s="400"/>
      <c r="J10" s="400"/>
      <c r="K10" s="400"/>
      <c r="L10" s="400"/>
      <c r="M10" s="400"/>
      <c r="N10" s="400"/>
      <c r="O10" s="400"/>
      <c r="P10" s="307"/>
    </row>
    <row r="11" spans="2:16" ht="20.100000000000001" customHeight="1" thickTop="1">
      <c r="B11" s="237"/>
      <c r="C11" s="238"/>
      <c r="D11" s="238"/>
      <c r="E11" s="238"/>
      <c r="F11" s="238"/>
      <c r="G11" s="238"/>
      <c r="H11" s="238"/>
      <c r="I11" s="238"/>
      <c r="J11" s="238"/>
      <c r="K11" s="238"/>
      <c r="L11" s="238"/>
      <c r="M11" s="238"/>
      <c r="N11" s="238"/>
      <c r="O11" s="238"/>
      <c r="P11" s="307"/>
    </row>
    <row r="12" spans="2:16" s="248" customFormat="1" ht="24.6" hidden="1" customHeight="1">
      <c r="B12" s="243"/>
      <c r="C12" s="244" t="s">
        <v>98</v>
      </c>
      <c r="D12" s="245"/>
      <c r="E12" s="246"/>
      <c r="F12" s="246"/>
      <c r="G12" s="246"/>
      <c r="H12" s="246"/>
      <c r="I12" s="246"/>
      <c r="J12" s="246"/>
      <c r="K12" s="246"/>
      <c r="L12" s="246"/>
      <c r="M12" s="246"/>
      <c r="N12" s="246"/>
      <c r="O12" s="246"/>
      <c r="P12" s="308"/>
    </row>
    <row r="13" spans="2:16" s="248" customFormat="1" ht="24.6" hidden="1" customHeight="1">
      <c r="B13" s="243"/>
      <c r="C13" s="244" t="s">
        <v>99</v>
      </c>
      <c r="D13" s="245"/>
      <c r="E13" s="246"/>
      <c r="F13" s="246"/>
      <c r="G13" s="246"/>
      <c r="H13" s="246"/>
      <c r="I13" s="246"/>
      <c r="J13" s="246"/>
      <c r="K13" s="246"/>
      <c r="L13" s="246"/>
      <c r="M13" s="246"/>
      <c r="N13" s="246"/>
      <c r="O13" s="246"/>
      <c r="P13" s="308"/>
    </row>
    <row r="14" spans="2:16" s="248" customFormat="1" ht="24.6" hidden="1" customHeight="1">
      <c r="B14" s="243"/>
      <c r="C14" s="244" t="s">
        <v>100</v>
      </c>
      <c r="D14" s="245"/>
      <c r="E14" s="246"/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308"/>
    </row>
    <row r="15" spans="2:16" s="248" customFormat="1" ht="24.6" hidden="1" customHeight="1">
      <c r="B15" s="243"/>
      <c r="C15" s="244" t="s">
        <v>101</v>
      </c>
      <c r="D15" s="245"/>
      <c r="E15" s="246"/>
      <c r="F15" s="246"/>
      <c r="G15" s="246"/>
      <c r="H15" s="246"/>
      <c r="I15" s="246"/>
      <c r="J15" s="246"/>
      <c r="K15" s="246"/>
      <c r="L15" s="246"/>
      <c r="M15" s="246"/>
      <c r="N15" s="246"/>
      <c r="O15" s="246"/>
      <c r="P15" s="308"/>
    </row>
    <row r="16" spans="2:16" s="253" customFormat="1" ht="24.6" customHeight="1">
      <c r="B16" s="249"/>
      <c r="C16" s="250" t="s">
        <v>148</v>
      </c>
      <c r="D16" s="251"/>
      <c r="E16" s="251"/>
      <c r="F16" s="251"/>
      <c r="G16" s="251"/>
      <c r="H16" s="251"/>
      <c r="I16" s="251"/>
      <c r="J16" s="251"/>
      <c r="K16" s="251"/>
      <c r="L16" s="251"/>
      <c r="M16" s="251"/>
      <c r="N16" s="251"/>
      <c r="O16" s="251"/>
      <c r="P16" s="309"/>
    </row>
    <row r="17" spans="2:21" s="253" customFormat="1" ht="24.6" customHeight="1">
      <c r="B17" s="249">
        <f>MIN(B19:B35)</f>
        <v>10</v>
      </c>
      <c r="C17" s="254" t="b">
        <f>OR(C19="+",C21="+",C23="+",C25="+",C27="+",C29="+",C31="+",C33="+",C35="+")</f>
        <v>0</v>
      </c>
      <c r="D17" s="255" t="str">
        <f>IF(C17=FALSE,"&gt;&gt; Выберите ОДИН или НЕСКОЛЬКО вариантов из списка, обозначив выбор - [+]","&gt;&gt;Ваш вариант ответа учтен")</f>
        <v>&gt;&gt; Выберите ОДИН или НЕСКОЛЬКО вариантов из списка, обозначив выбор - [+]</v>
      </c>
      <c r="E17" s="251"/>
      <c r="F17" s="251"/>
      <c r="G17" s="251"/>
      <c r="H17" s="251"/>
      <c r="I17" s="251"/>
      <c r="J17" s="251"/>
      <c r="K17" s="251"/>
      <c r="L17" s="251"/>
      <c r="M17" s="251"/>
      <c r="N17" s="251"/>
      <c r="O17" s="251"/>
      <c r="P17" s="309"/>
    </row>
    <row r="18" spans="2:21" s="261" customFormat="1" ht="7.5" customHeight="1">
      <c r="B18" s="256"/>
      <c r="C18" s="257"/>
      <c r="D18" s="258"/>
      <c r="E18" s="259"/>
      <c r="F18" s="259"/>
      <c r="G18" s="259"/>
      <c r="H18" s="259"/>
      <c r="I18" s="259"/>
      <c r="J18" s="259"/>
      <c r="K18" s="259"/>
      <c r="L18" s="259"/>
      <c r="M18" s="259"/>
      <c r="N18" s="259"/>
      <c r="O18" s="259"/>
      <c r="P18" s="310"/>
    </row>
    <row r="19" spans="2:21" s="248" customFormat="1" ht="24.6" customHeight="1">
      <c r="B19" s="243">
        <f>IF(C19="+",1,10)</f>
        <v>10</v>
      </c>
      <c r="C19" s="232"/>
      <c r="D19" s="245"/>
      <c r="E19" s="262" t="s">
        <v>149</v>
      </c>
      <c r="F19" s="246"/>
      <c r="G19" s="246"/>
      <c r="H19" s="246"/>
      <c r="I19" s="246"/>
      <c r="J19" s="246"/>
      <c r="K19" s="246"/>
      <c r="L19" s="246"/>
      <c r="M19" s="246"/>
      <c r="N19" s="246"/>
      <c r="O19" s="263" t="str">
        <f>CHOOSE(B17,E19,E21,E23,E25,E27,E29,E31,E33,E35,"не указана")</f>
        <v>не указана</v>
      </c>
      <c r="P19" s="308"/>
    </row>
    <row r="20" spans="2:21" s="248" customFormat="1" ht="10.35" customHeight="1">
      <c r="B20" s="243"/>
      <c r="C20" s="246"/>
      <c r="D20" s="245"/>
      <c r="E20" s="262"/>
      <c r="F20" s="246"/>
      <c r="G20" s="246"/>
      <c r="H20" s="246"/>
      <c r="I20" s="246"/>
      <c r="J20" s="246"/>
      <c r="K20" s="246"/>
      <c r="L20" s="246"/>
      <c r="M20" s="246"/>
      <c r="N20" s="246"/>
      <c r="O20" s="246"/>
      <c r="P20" s="308"/>
    </row>
    <row r="21" spans="2:21" s="248" customFormat="1" ht="24.6" customHeight="1">
      <c r="B21" s="243">
        <f>IF(C21="+",2,10)</f>
        <v>10</v>
      </c>
      <c r="C21" s="232"/>
      <c r="D21" s="245"/>
      <c r="E21" s="262" t="s">
        <v>150</v>
      </c>
      <c r="F21" s="246"/>
      <c r="G21" s="246"/>
      <c r="H21" s="246"/>
      <c r="I21" s="246"/>
      <c r="J21" s="246"/>
      <c r="K21" s="246"/>
      <c r="L21" s="246"/>
      <c r="M21" s="246"/>
      <c r="N21" s="246"/>
      <c r="O21" s="246"/>
      <c r="P21" s="308"/>
    </row>
    <row r="22" spans="2:21" s="248" customFormat="1" ht="10.35" customHeight="1">
      <c r="B22" s="243"/>
      <c r="C22" s="246"/>
      <c r="D22" s="245"/>
      <c r="E22" s="262"/>
      <c r="F22" s="246"/>
      <c r="G22" s="246"/>
      <c r="H22" s="246"/>
      <c r="I22" s="246"/>
      <c r="J22" s="246"/>
      <c r="K22" s="246"/>
      <c r="L22" s="246"/>
      <c r="M22" s="246"/>
      <c r="N22" s="246"/>
      <c r="O22" s="246"/>
      <c r="P22" s="308"/>
    </row>
    <row r="23" spans="2:21" s="248" customFormat="1" ht="24.6" customHeight="1">
      <c r="B23" s="243">
        <f>IF(C23="+",3,10)</f>
        <v>10</v>
      </c>
      <c r="C23" s="232"/>
      <c r="D23" s="245"/>
      <c r="E23" s="262" t="s">
        <v>151</v>
      </c>
      <c r="F23" s="246"/>
      <c r="G23" s="246"/>
      <c r="H23" s="246"/>
      <c r="I23" s="246"/>
      <c r="J23" s="246"/>
      <c r="K23" s="246"/>
      <c r="L23" s="246"/>
      <c r="M23" s="246"/>
      <c r="N23" s="246"/>
      <c r="O23" s="246"/>
      <c r="P23" s="308"/>
    </row>
    <row r="24" spans="2:21" s="248" customFormat="1" ht="10.35" customHeight="1">
      <c r="B24" s="243"/>
      <c r="C24" s="246"/>
      <c r="D24" s="245"/>
      <c r="E24" s="262"/>
      <c r="F24" s="246"/>
      <c r="G24" s="246"/>
      <c r="H24" s="246"/>
      <c r="I24" s="246"/>
      <c r="J24" s="246"/>
      <c r="K24" s="246"/>
      <c r="L24" s="246"/>
      <c r="M24" s="246"/>
      <c r="N24" s="246"/>
      <c r="O24" s="246"/>
      <c r="P24" s="308"/>
    </row>
    <row r="25" spans="2:21" s="248" customFormat="1" ht="24.6" customHeight="1">
      <c r="B25" s="243">
        <f>IF(C25="+",4,10)</f>
        <v>10</v>
      </c>
      <c r="C25" s="232"/>
      <c r="D25" s="245"/>
      <c r="E25" s="262" t="s">
        <v>152</v>
      </c>
      <c r="F25" s="246"/>
      <c r="G25" s="246"/>
      <c r="H25" s="246"/>
      <c r="I25" s="246"/>
      <c r="J25" s="246"/>
      <c r="K25" s="246"/>
      <c r="L25" s="246"/>
      <c r="M25" s="246"/>
      <c r="N25" s="246"/>
      <c r="O25" s="246"/>
      <c r="P25" s="308"/>
    </row>
    <row r="26" spans="2:21" s="248" customFormat="1" ht="10.35" customHeight="1">
      <c r="B26" s="243"/>
      <c r="C26" s="246"/>
      <c r="D26" s="245"/>
      <c r="E26" s="262"/>
      <c r="F26" s="246"/>
      <c r="G26" s="246"/>
      <c r="H26" s="246"/>
      <c r="I26" s="246"/>
      <c r="J26" s="246"/>
      <c r="K26" s="246"/>
      <c r="L26" s="246"/>
      <c r="M26" s="246"/>
      <c r="N26" s="246"/>
      <c r="O26" s="246"/>
      <c r="P26" s="308"/>
    </row>
    <row r="27" spans="2:21" s="248" customFormat="1" ht="23.85" customHeight="1">
      <c r="B27" s="243">
        <f>IF(C27="+",5,10)</f>
        <v>10</v>
      </c>
      <c r="C27" s="232"/>
      <c r="D27" s="245"/>
      <c r="E27" s="262" t="s">
        <v>153</v>
      </c>
      <c r="F27" s="246"/>
      <c r="G27" s="246"/>
      <c r="H27" s="246"/>
      <c r="I27" s="246"/>
      <c r="J27" s="246"/>
      <c r="K27" s="246"/>
      <c r="L27" s="246"/>
      <c r="M27" s="246"/>
      <c r="N27" s="246"/>
      <c r="O27" s="246"/>
      <c r="P27" s="308"/>
      <c r="U27" s="231"/>
    </row>
    <row r="28" spans="2:21" s="248" customFormat="1" ht="11.85" customHeight="1">
      <c r="B28" s="243"/>
      <c r="C28" s="244"/>
      <c r="D28" s="245"/>
      <c r="E28" s="246"/>
      <c r="F28" s="246"/>
      <c r="G28" s="246"/>
      <c r="H28" s="246"/>
      <c r="I28" s="246"/>
      <c r="J28" s="246"/>
      <c r="K28" s="246"/>
      <c r="L28" s="246"/>
      <c r="M28" s="246"/>
      <c r="N28" s="246"/>
      <c r="O28" s="246"/>
      <c r="P28" s="308"/>
    </row>
    <row r="29" spans="2:21" s="248" customFormat="1" ht="23.85" customHeight="1">
      <c r="B29" s="243">
        <f>IF(C29="+",6,10)</f>
        <v>10</v>
      </c>
      <c r="C29" s="232"/>
      <c r="D29" s="245"/>
      <c r="E29" s="262" t="s">
        <v>154</v>
      </c>
      <c r="F29" s="246"/>
      <c r="G29" s="246"/>
      <c r="H29" s="246"/>
      <c r="I29" s="246"/>
      <c r="J29" s="246"/>
      <c r="K29" s="246"/>
      <c r="L29" s="246"/>
      <c r="M29" s="246"/>
      <c r="N29" s="246"/>
      <c r="O29" s="246"/>
      <c r="P29" s="308"/>
    </row>
    <row r="30" spans="2:21" s="248" customFormat="1" ht="11.85" customHeight="1">
      <c r="B30" s="243"/>
      <c r="C30" s="244"/>
      <c r="D30" s="245"/>
      <c r="E30" s="246"/>
      <c r="F30" s="246"/>
      <c r="G30" s="246"/>
      <c r="H30" s="246"/>
      <c r="I30" s="246"/>
      <c r="J30" s="246"/>
      <c r="K30" s="246"/>
      <c r="L30" s="246"/>
      <c r="M30" s="246"/>
      <c r="N30" s="246"/>
      <c r="O30" s="246"/>
      <c r="P30" s="308"/>
    </row>
    <row r="31" spans="2:21" s="248" customFormat="1" ht="23.85" customHeight="1">
      <c r="B31" s="243">
        <f>IF(C31="+",7,10)</f>
        <v>10</v>
      </c>
      <c r="C31" s="232"/>
      <c r="D31" s="245"/>
      <c r="E31" s="262" t="s">
        <v>155</v>
      </c>
      <c r="F31" s="246"/>
      <c r="G31" s="246"/>
      <c r="H31" s="264"/>
      <c r="I31" s="246"/>
      <c r="J31" s="246"/>
      <c r="K31" s="246"/>
      <c r="L31" s="246"/>
      <c r="M31" s="246"/>
      <c r="N31" s="246"/>
      <c r="O31" s="246"/>
      <c r="P31" s="308"/>
    </row>
    <row r="32" spans="2:21" s="248" customFormat="1" ht="11.85" customHeight="1">
      <c r="B32" s="243"/>
      <c r="C32" s="244"/>
      <c r="D32" s="245"/>
      <c r="E32" s="265"/>
      <c r="F32" s="246"/>
      <c r="G32" s="246"/>
      <c r="H32" s="246"/>
      <c r="I32" s="246"/>
      <c r="J32" s="246"/>
      <c r="K32" s="246"/>
      <c r="L32" s="246"/>
      <c r="M32" s="246"/>
      <c r="N32" s="246"/>
      <c r="O32" s="246"/>
      <c r="P32" s="308"/>
    </row>
    <row r="33" spans="2:16" s="248" customFormat="1" ht="23.85" customHeight="1">
      <c r="B33" s="243">
        <f>IF(C33="+",8,10)</f>
        <v>10</v>
      </c>
      <c r="C33" s="232"/>
      <c r="D33" s="245"/>
      <c r="E33" s="262" t="s">
        <v>156</v>
      </c>
      <c r="F33" s="246"/>
      <c r="G33" s="246"/>
      <c r="H33" s="246"/>
      <c r="I33" s="246"/>
      <c r="J33" s="246"/>
      <c r="K33" s="246"/>
      <c r="L33" s="246"/>
      <c r="M33" s="246"/>
      <c r="N33" s="246"/>
      <c r="O33" s="246"/>
      <c r="P33" s="308"/>
    </row>
    <row r="34" spans="2:16" s="248" customFormat="1" ht="11.85" customHeight="1">
      <c r="B34" s="243"/>
      <c r="C34" s="244"/>
      <c r="D34" s="245"/>
      <c r="E34" s="262"/>
      <c r="F34" s="246"/>
      <c r="G34" s="246"/>
      <c r="H34" s="246"/>
      <c r="I34" s="246"/>
      <c r="J34" s="246"/>
      <c r="K34" s="246"/>
      <c r="L34" s="246"/>
      <c r="M34" s="246"/>
      <c r="N34" s="246"/>
      <c r="O34" s="246"/>
      <c r="P34" s="308"/>
    </row>
    <row r="35" spans="2:16" s="248" customFormat="1" ht="23.85" customHeight="1">
      <c r="B35" s="243">
        <f>IF(C35="+",9,10)</f>
        <v>10</v>
      </c>
      <c r="C35" s="232"/>
      <c r="D35" s="245"/>
      <c r="E35" s="262" t="s">
        <v>157</v>
      </c>
      <c r="F35" s="246"/>
      <c r="G35" s="246"/>
      <c r="H35" s="246"/>
      <c r="I35" s="246"/>
      <c r="J35" s="246"/>
      <c r="K35" s="246"/>
      <c r="L35" s="246"/>
      <c r="M35" s="246"/>
      <c r="N35" s="246"/>
      <c r="O35" s="246"/>
      <c r="P35" s="308"/>
    </row>
    <row r="36" spans="2:16" s="248" customFormat="1" ht="7.5" customHeight="1">
      <c r="B36" s="243"/>
      <c r="C36" s="244"/>
      <c r="D36" s="245"/>
      <c r="E36" s="262"/>
      <c r="F36" s="246"/>
      <c r="G36" s="246"/>
      <c r="H36" s="246"/>
      <c r="I36" s="246"/>
      <c r="J36" s="246"/>
      <c r="K36" s="246"/>
      <c r="L36" s="246"/>
      <c r="M36" s="246"/>
      <c r="N36" s="246"/>
      <c r="O36" s="246"/>
      <c r="P36" s="308"/>
    </row>
    <row r="37" spans="2:16" s="248" customFormat="1" ht="23.25" customHeight="1">
      <c r="B37" s="243"/>
      <c r="C37" s="244"/>
      <c r="D37" s="245"/>
      <c r="E37" s="419"/>
      <c r="F37" s="419"/>
      <c r="G37" s="419"/>
      <c r="H37" s="419"/>
      <c r="I37" s="419"/>
      <c r="J37" s="419"/>
      <c r="K37" s="419"/>
      <c r="L37" s="419"/>
      <c r="M37" s="419"/>
      <c r="N37" s="419"/>
      <c r="O37" s="419"/>
      <c r="P37" s="308"/>
    </row>
    <row r="38" spans="2:16" s="248" customFormat="1" ht="3.75" customHeight="1">
      <c r="B38" s="243"/>
      <c r="C38" s="244"/>
      <c r="D38" s="245"/>
      <c r="E38" s="246"/>
      <c r="F38" s="246"/>
      <c r="G38" s="246"/>
      <c r="H38" s="246"/>
      <c r="I38" s="266"/>
      <c r="J38" s="266"/>
      <c r="K38" s="266"/>
      <c r="L38" s="266"/>
      <c r="M38" s="246"/>
      <c r="N38" s="246"/>
      <c r="O38" s="246"/>
      <c r="P38" s="308"/>
    </row>
    <row r="39" spans="2:16" s="248" customFormat="1" ht="43.5" customHeight="1">
      <c r="B39" s="243" t="str">
        <f>IF(I39&gt;0," ("," ")</f>
        <v/>
      </c>
      <c r="C39" s="267" t="s">
        <v>235</v>
      </c>
      <c r="D39" s="245"/>
      <c r="E39" s="246"/>
      <c r="F39" s="246"/>
      <c r="G39" s="246"/>
      <c r="H39" s="246"/>
      <c r="I39" s="409"/>
      <c r="J39" s="409"/>
      <c r="K39" s="305" t="s">
        <v>239</v>
      </c>
      <c r="L39" s="304"/>
      <c r="M39" s="304"/>
      <c r="N39" s="304"/>
      <c r="O39" s="246"/>
      <c r="P39" s="308" t="str">
        <f>IF(I39&gt;0,")"," ")</f>
        <v/>
      </c>
    </row>
    <row r="40" spans="2:16" s="248" customFormat="1" ht="22.8" hidden="1">
      <c r="B40" s="243"/>
      <c r="C40" s="267"/>
      <c r="D40" s="245"/>
      <c r="E40" s="246"/>
      <c r="F40" s="246"/>
      <c r="G40" s="246"/>
      <c r="H40" s="246"/>
      <c r="I40" s="268" t="s">
        <v>236</v>
      </c>
      <c r="J40" s="268"/>
      <c r="K40" s="268" t="s">
        <v>238</v>
      </c>
      <c r="L40" s="246"/>
      <c r="M40" s="246"/>
      <c r="N40" s="246"/>
      <c r="O40" s="246"/>
      <c r="P40" s="308"/>
    </row>
    <row r="41" spans="2:16" s="248" customFormat="1" ht="22.8" hidden="1">
      <c r="B41" s="243"/>
      <c r="C41" s="267"/>
      <c r="D41" s="245"/>
      <c r="E41" s="246"/>
      <c r="F41" s="246"/>
      <c r="G41" s="246"/>
      <c r="H41" s="246"/>
      <c r="I41" s="268" t="s">
        <v>237</v>
      </c>
      <c r="J41" s="268"/>
      <c r="K41" s="268"/>
      <c r="L41" s="246"/>
      <c r="M41" s="246"/>
      <c r="N41" s="246"/>
      <c r="O41" s="246"/>
      <c r="P41" s="308"/>
    </row>
    <row r="42" spans="2:16" s="248" customFormat="1" ht="7.5" customHeight="1">
      <c r="B42" s="243"/>
      <c r="C42" s="244"/>
      <c r="D42" s="245"/>
      <c r="E42" s="246"/>
      <c r="F42" s="246"/>
      <c r="G42" s="246"/>
      <c r="H42" s="246"/>
      <c r="I42" s="246"/>
      <c r="J42" s="246"/>
      <c r="K42" s="246"/>
      <c r="L42" s="246"/>
      <c r="M42" s="246"/>
      <c r="N42" s="246"/>
      <c r="O42" s="246"/>
      <c r="P42" s="308"/>
    </row>
    <row r="43" spans="2:16" s="253" customFormat="1" ht="24.6" customHeight="1">
      <c r="B43" s="249"/>
      <c r="C43" s="250" t="s">
        <v>158</v>
      </c>
      <c r="D43" s="251"/>
      <c r="E43" s="251"/>
      <c r="F43" s="251"/>
      <c r="G43" s="251"/>
      <c r="H43" s="251"/>
      <c r="I43" s="251"/>
      <c r="J43" s="251"/>
      <c r="K43" s="251"/>
      <c r="L43" s="251"/>
      <c r="M43" s="251"/>
      <c r="N43" s="251"/>
      <c r="O43" s="251"/>
      <c r="P43" s="309"/>
    </row>
    <row r="44" spans="2:16" s="261" customFormat="1" ht="7.5" customHeight="1" thickBot="1">
      <c r="B44" s="256"/>
      <c r="C44" s="257"/>
      <c r="D44" s="258"/>
      <c r="E44" s="259"/>
      <c r="F44" s="259"/>
      <c r="G44" s="259"/>
      <c r="H44" s="259"/>
      <c r="I44" s="259"/>
      <c r="J44" s="259"/>
      <c r="K44" s="259"/>
      <c r="L44" s="259"/>
      <c r="M44" s="259"/>
      <c r="N44" s="259"/>
      <c r="O44" s="259"/>
      <c r="P44" s="310"/>
    </row>
    <row r="45" spans="2:16" s="269" customFormat="1" ht="30" customHeight="1" thickTop="1" thickBot="1">
      <c r="B45" s="270"/>
      <c r="C45" s="407" t="s">
        <v>214</v>
      </c>
      <c r="D45" s="407"/>
      <c r="E45" s="407"/>
      <c r="F45" s="407"/>
      <c r="G45" s="407"/>
      <c r="H45" s="407"/>
      <c r="I45" s="407"/>
      <c r="J45" s="407"/>
      <c r="K45" s="407"/>
      <c r="L45" s="407"/>
      <c r="M45" s="407"/>
      <c r="N45" s="407"/>
      <c r="O45" s="407"/>
      <c r="P45" s="311"/>
    </row>
    <row r="46" spans="2:16" s="271" customFormat="1" ht="28.5" hidden="1" customHeight="1" thickTop="1">
      <c r="B46" s="256"/>
      <c r="C46" s="272" t="s">
        <v>214</v>
      </c>
      <c r="D46" s="273"/>
      <c r="E46" s="273"/>
      <c r="F46" s="273"/>
      <c r="G46" s="273"/>
      <c r="H46" s="273"/>
      <c r="I46" s="273"/>
      <c r="J46" s="273"/>
      <c r="K46" s="273"/>
      <c r="L46" s="273"/>
      <c r="M46" s="273"/>
      <c r="N46" s="273"/>
      <c r="O46" s="273"/>
      <c r="P46" s="310"/>
    </row>
    <row r="47" spans="2:16" s="248" customFormat="1" ht="28.5" hidden="1" customHeight="1">
      <c r="B47" s="243"/>
      <c r="C47" s="272" t="s">
        <v>220</v>
      </c>
      <c r="D47" s="245"/>
      <c r="E47" s="272"/>
      <c r="F47" s="246"/>
      <c r="G47" s="246"/>
      <c r="H47" s="246"/>
      <c r="I47" s="246"/>
      <c r="J47" s="246"/>
      <c r="K47" s="246"/>
      <c r="L47" s="246"/>
      <c r="M47" s="246"/>
      <c r="N47" s="246"/>
      <c r="O47" s="246"/>
      <c r="P47" s="308"/>
    </row>
    <row r="48" spans="2:16" s="248" customFormat="1" ht="28.5" hidden="1" customHeight="1">
      <c r="B48" s="243"/>
      <c r="C48" s="272" t="s">
        <v>216</v>
      </c>
      <c r="D48" s="245"/>
      <c r="E48" s="272"/>
      <c r="F48" s="246"/>
      <c r="G48" s="246"/>
      <c r="H48" s="246"/>
      <c r="I48" s="246"/>
      <c r="J48" s="246"/>
      <c r="K48" s="246"/>
      <c r="L48" s="246"/>
      <c r="M48" s="246"/>
      <c r="N48" s="246"/>
      <c r="O48" s="246"/>
      <c r="P48" s="308"/>
    </row>
    <row r="49" spans="1:16" s="248" customFormat="1" ht="28.5" hidden="1" customHeight="1">
      <c r="B49" s="243"/>
      <c r="C49" s="272" t="s">
        <v>215</v>
      </c>
      <c r="D49" s="245"/>
      <c r="E49" s="272"/>
      <c r="F49" s="246"/>
      <c r="G49" s="246"/>
      <c r="H49" s="246"/>
      <c r="I49" s="246"/>
      <c r="J49" s="246"/>
      <c r="K49" s="246"/>
      <c r="L49" s="246"/>
      <c r="M49" s="246"/>
      <c r="N49" s="246"/>
      <c r="O49" s="246"/>
      <c r="P49" s="308"/>
    </row>
    <row r="50" spans="1:16" s="248" customFormat="1" ht="28.5" hidden="1" customHeight="1">
      <c r="B50" s="243"/>
      <c r="C50" s="272" t="s">
        <v>217</v>
      </c>
      <c r="D50" s="245"/>
      <c r="E50" s="272"/>
      <c r="F50" s="246"/>
      <c r="G50" s="246"/>
      <c r="H50" s="246"/>
      <c r="I50" s="246"/>
      <c r="J50" s="246"/>
      <c r="K50" s="246"/>
      <c r="L50" s="246"/>
      <c r="M50" s="246"/>
      <c r="N50" s="246"/>
      <c r="O50" s="246"/>
      <c r="P50" s="308"/>
    </row>
    <row r="51" spans="1:16" s="248" customFormat="1" ht="28.5" hidden="1" customHeight="1">
      <c r="B51" s="243"/>
      <c r="C51" s="272" t="s">
        <v>221</v>
      </c>
      <c r="D51" s="245"/>
      <c r="E51" s="272"/>
      <c r="F51" s="246"/>
      <c r="G51" s="246"/>
      <c r="H51" s="246"/>
      <c r="I51" s="246"/>
      <c r="J51" s="246"/>
      <c r="K51" s="246"/>
      <c r="L51" s="246"/>
      <c r="M51" s="246"/>
      <c r="N51" s="246"/>
      <c r="O51" s="246"/>
      <c r="P51" s="308"/>
    </row>
    <row r="52" spans="1:16" s="248" customFormat="1" ht="28.5" hidden="1" customHeight="1">
      <c r="B52" s="243"/>
      <c r="C52" s="272" t="s">
        <v>176</v>
      </c>
      <c r="D52" s="245"/>
      <c r="E52" s="272"/>
      <c r="F52" s="246"/>
      <c r="G52" s="246"/>
      <c r="H52" s="246"/>
      <c r="I52" s="246"/>
      <c r="J52" s="246"/>
      <c r="K52" s="246"/>
      <c r="L52" s="246"/>
      <c r="M52" s="246"/>
      <c r="N52" s="246"/>
      <c r="O52" s="246"/>
      <c r="P52" s="308"/>
    </row>
    <row r="53" spans="1:16" s="248" customFormat="1" ht="6.75" customHeight="1" thickTop="1">
      <c r="B53" s="243"/>
      <c r="C53" s="272"/>
      <c r="D53" s="245"/>
      <c r="E53" s="272"/>
      <c r="F53" s="246"/>
      <c r="G53" s="246"/>
      <c r="H53" s="246"/>
      <c r="I53" s="246"/>
      <c r="J53" s="246"/>
      <c r="K53" s="246"/>
      <c r="L53" s="246"/>
      <c r="M53" s="246"/>
      <c r="N53" s="246"/>
      <c r="O53" s="246"/>
      <c r="P53" s="308"/>
    </row>
    <row r="54" spans="1:16" s="248" customFormat="1" ht="28.5" customHeight="1">
      <c r="B54" s="243"/>
      <c r="C54" s="403"/>
      <c r="D54" s="403"/>
      <c r="E54" s="403"/>
      <c r="F54" s="403"/>
      <c r="G54" s="403"/>
      <c r="H54" s="403"/>
      <c r="I54" s="403"/>
      <c r="J54" s="403"/>
      <c r="K54" s="403"/>
      <c r="L54" s="403"/>
      <c r="M54" s="403"/>
      <c r="N54" s="403"/>
      <c r="O54" s="403"/>
      <c r="P54" s="308"/>
    </row>
    <row r="55" spans="1:16" s="248" customFormat="1" ht="9" customHeight="1">
      <c r="B55" s="243"/>
      <c r="C55" s="244"/>
      <c r="D55" s="245"/>
      <c r="E55" s="246"/>
      <c r="F55" s="246"/>
      <c r="G55" s="246"/>
      <c r="H55" s="246"/>
      <c r="I55" s="246"/>
      <c r="J55" s="246"/>
      <c r="K55" s="246"/>
      <c r="L55" s="246"/>
      <c r="M55" s="246"/>
      <c r="N55" s="246"/>
      <c r="O55" s="246"/>
      <c r="P55" s="308"/>
    </row>
    <row r="56" spans="1:16" s="253" customFormat="1" ht="24.6" customHeight="1">
      <c r="B56" s="275"/>
      <c r="C56" s="276" t="s">
        <v>232</v>
      </c>
      <c r="D56" s="251"/>
      <c r="E56" s="251"/>
      <c r="F56" s="251"/>
      <c r="G56" s="251"/>
      <c r="H56" s="251"/>
      <c r="I56" s="251"/>
      <c r="J56" s="251"/>
      <c r="K56" s="251"/>
      <c r="L56" s="251"/>
      <c r="M56" s="251"/>
      <c r="N56" s="251"/>
      <c r="O56" s="251"/>
      <c r="P56" s="309"/>
    </row>
    <row r="57" spans="1:16" s="261" customFormat="1" ht="7.5" customHeight="1" thickBot="1">
      <c r="B57" s="256"/>
      <c r="C57" s="257"/>
      <c r="D57" s="258"/>
      <c r="E57" s="259"/>
      <c r="F57" s="259"/>
      <c r="G57" s="259"/>
      <c r="H57" s="259"/>
      <c r="I57" s="259"/>
      <c r="J57" s="259"/>
      <c r="K57" s="259"/>
      <c r="L57" s="259"/>
      <c r="M57" s="259"/>
      <c r="N57" s="259"/>
      <c r="O57" s="259"/>
      <c r="P57" s="310"/>
    </row>
    <row r="58" spans="1:16" s="278" customFormat="1" ht="47.25" customHeight="1" thickTop="1" thickBot="1">
      <c r="A58" s="277"/>
      <c r="B58" s="270"/>
      <c r="C58" s="410"/>
      <c r="D58" s="410"/>
      <c r="E58" s="410"/>
      <c r="F58" s="410"/>
      <c r="G58" s="410"/>
      <c r="H58" s="410"/>
      <c r="I58" s="410"/>
      <c r="J58" s="410"/>
      <c r="K58" s="410"/>
      <c r="L58" s="410"/>
      <c r="M58" s="410"/>
      <c r="N58" s="410"/>
      <c r="O58" s="410"/>
      <c r="P58" s="311"/>
    </row>
    <row r="59" spans="1:16" s="248" customFormat="1" ht="15.75" customHeight="1" thickTop="1">
      <c r="B59" s="243"/>
      <c r="C59" s="244"/>
      <c r="D59" s="245"/>
      <c r="E59" s="246"/>
      <c r="F59" s="246"/>
      <c r="G59" s="246"/>
      <c r="H59" s="246"/>
      <c r="I59" s="246"/>
      <c r="J59" s="246"/>
      <c r="K59" s="246"/>
      <c r="L59" s="246"/>
      <c r="M59" s="246"/>
      <c r="N59" s="246"/>
      <c r="O59" s="246"/>
      <c r="P59" s="308"/>
    </row>
    <row r="60" spans="1:16" s="253" customFormat="1" ht="24.6" customHeight="1">
      <c r="B60" s="249"/>
      <c r="C60" s="276" t="s">
        <v>218</v>
      </c>
      <c r="D60" s="251"/>
      <c r="E60" s="251"/>
      <c r="F60" s="251"/>
      <c r="G60" s="251"/>
      <c r="H60" s="251"/>
      <c r="I60" s="251"/>
      <c r="J60" s="251"/>
      <c r="K60" s="251"/>
      <c r="L60" s="251"/>
      <c r="M60" s="251"/>
      <c r="N60" s="251"/>
      <c r="O60" s="251"/>
      <c r="P60" s="309"/>
    </row>
    <row r="61" spans="1:16" s="253" customFormat="1" ht="5.25" customHeight="1" thickBot="1">
      <c r="B61" s="249"/>
      <c r="C61" s="250"/>
      <c r="D61" s="255"/>
      <c r="E61" s="251"/>
      <c r="F61" s="251"/>
      <c r="G61" s="251"/>
      <c r="H61" s="251"/>
      <c r="I61" s="251"/>
      <c r="J61" s="251"/>
      <c r="K61" s="251"/>
      <c r="L61" s="251"/>
      <c r="M61" s="251"/>
      <c r="N61" s="251"/>
      <c r="O61" s="251"/>
      <c r="P61" s="309"/>
    </row>
    <row r="62" spans="1:16" s="248" customFormat="1" ht="66" customHeight="1" thickTop="1" thickBot="1">
      <c r="B62" s="243"/>
      <c r="C62" s="244"/>
      <c r="D62" s="279" t="s">
        <v>159</v>
      </c>
      <c r="E62" s="246"/>
      <c r="F62" s="246"/>
      <c r="G62" s="246"/>
      <c r="H62" s="246"/>
      <c r="I62" s="246"/>
      <c r="J62" s="411" t="s">
        <v>176</v>
      </c>
      <c r="K62" s="412"/>
      <c r="L62" s="412"/>
      <c r="M62" s="412"/>
      <c r="N62" s="412"/>
      <c r="O62" s="413"/>
      <c r="P62" s="308"/>
    </row>
    <row r="63" spans="1:16" s="248" customFormat="1" ht="23.4" hidden="1" thickTop="1">
      <c r="B63" s="243"/>
      <c r="C63" s="244"/>
      <c r="D63" s="250"/>
      <c r="E63" s="246"/>
      <c r="F63" s="246"/>
      <c r="G63" s="246"/>
      <c r="H63" s="246"/>
      <c r="I63" s="246"/>
      <c r="J63" s="280" t="s">
        <v>222</v>
      </c>
      <c r="K63" s="280"/>
      <c r="L63" s="280"/>
      <c r="M63" s="280"/>
      <c r="N63" s="280"/>
      <c r="O63" s="280"/>
      <c r="P63" s="308"/>
    </row>
    <row r="64" spans="1:16" s="248" customFormat="1" ht="22.8" hidden="1">
      <c r="B64" s="243"/>
      <c r="C64" s="244"/>
      <c r="D64" s="250"/>
      <c r="E64" s="246"/>
      <c r="F64" s="246"/>
      <c r="G64" s="246"/>
      <c r="H64" s="246"/>
      <c r="I64" s="246"/>
      <c r="J64" s="246" t="s">
        <v>223</v>
      </c>
      <c r="K64" s="246"/>
      <c r="L64" s="246"/>
      <c r="M64" s="246"/>
      <c r="N64" s="246"/>
      <c r="O64" s="246"/>
      <c r="P64" s="308"/>
    </row>
    <row r="65" spans="2:16" s="248" customFormat="1" ht="22.8" hidden="1">
      <c r="B65" s="243"/>
      <c r="C65" s="244"/>
      <c r="D65" s="250"/>
      <c r="E65" s="246"/>
      <c r="F65" s="246"/>
      <c r="G65" s="246"/>
      <c r="H65" s="246"/>
      <c r="I65" s="246"/>
      <c r="J65" s="281" t="s">
        <v>244</v>
      </c>
      <c r="K65" s="246"/>
      <c r="L65" s="246"/>
      <c r="M65" s="246"/>
      <c r="N65" s="246"/>
      <c r="O65" s="246"/>
      <c r="P65" s="308"/>
    </row>
    <row r="66" spans="2:16" s="248" customFormat="1" ht="22.8" hidden="1">
      <c r="B66" s="243"/>
      <c r="C66" s="244"/>
      <c r="D66" s="250"/>
      <c r="E66" s="246"/>
      <c r="F66" s="246"/>
      <c r="G66" s="246"/>
      <c r="H66" s="246"/>
      <c r="I66" s="246"/>
      <c r="J66" s="281" t="s">
        <v>224</v>
      </c>
      <c r="K66" s="246"/>
      <c r="L66" s="246"/>
      <c r="M66" s="246"/>
      <c r="N66" s="246"/>
      <c r="O66" s="246"/>
      <c r="P66" s="308"/>
    </row>
    <row r="67" spans="2:16" s="248" customFormat="1" ht="22.8" hidden="1">
      <c r="B67" s="243"/>
      <c r="C67" s="244"/>
      <c r="D67" s="250"/>
      <c r="E67" s="246"/>
      <c r="F67" s="246"/>
      <c r="G67" s="246"/>
      <c r="H67" s="246"/>
      <c r="I67" s="246"/>
      <c r="J67" s="246" t="s">
        <v>225</v>
      </c>
      <c r="K67" s="246"/>
      <c r="L67" s="246"/>
      <c r="M67" s="246"/>
      <c r="N67" s="246"/>
      <c r="O67" s="246"/>
      <c r="P67" s="308"/>
    </row>
    <row r="68" spans="2:16" s="248" customFormat="1" ht="22.8" hidden="1">
      <c r="B68" s="243"/>
      <c r="C68" s="244"/>
      <c r="D68" s="250"/>
      <c r="E68" s="246"/>
      <c r="F68" s="246"/>
      <c r="G68" s="246"/>
      <c r="H68" s="246"/>
      <c r="I68" s="246"/>
      <c r="J68" s="246" t="s">
        <v>219</v>
      </c>
      <c r="K68" s="246"/>
      <c r="L68" s="246"/>
      <c r="M68" s="246"/>
      <c r="N68" s="246"/>
      <c r="O68" s="246"/>
      <c r="P68" s="308"/>
    </row>
    <row r="69" spans="2:16" s="248" customFormat="1" ht="22.8" hidden="1">
      <c r="B69" s="243"/>
      <c r="C69" s="244"/>
      <c r="D69" s="250"/>
      <c r="E69" s="246"/>
      <c r="F69" s="246"/>
      <c r="G69" s="246"/>
      <c r="H69" s="246"/>
      <c r="I69" s="246"/>
      <c r="J69" s="246" t="s">
        <v>176</v>
      </c>
      <c r="K69" s="246"/>
      <c r="L69" s="246"/>
      <c r="M69" s="246"/>
      <c r="N69" s="246"/>
      <c r="O69" s="246"/>
      <c r="P69" s="308"/>
    </row>
    <row r="70" spans="2:16" s="248" customFormat="1" ht="13.5" customHeight="1" thickTop="1" thickBot="1">
      <c r="B70" s="243"/>
      <c r="C70" s="244"/>
      <c r="D70" s="250"/>
      <c r="E70" s="246"/>
      <c r="F70" s="246"/>
      <c r="G70" s="246"/>
      <c r="H70" s="246"/>
      <c r="I70" s="246"/>
      <c r="J70" s="246"/>
      <c r="K70" s="246"/>
      <c r="L70" s="246"/>
      <c r="M70" s="246"/>
      <c r="N70" s="246"/>
      <c r="O70" s="246"/>
      <c r="P70" s="308"/>
    </row>
    <row r="71" spans="2:16" s="248" customFormat="1" ht="24.75" customHeight="1" thickTop="1" thickBot="1">
      <c r="B71" s="243"/>
      <c r="C71" s="244"/>
      <c r="D71" s="250" t="s">
        <v>160</v>
      </c>
      <c r="E71" s="246"/>
      <c r="F71" s="246"/>
      <c r="G71" s="246"/>
      <c r="H71" s="246"/>
      <c r="I71" s="246"/>
      <c r="J71" s="233"/>
      <c r="K71" s="282" t="s">
        <v>233</v>
      </c>
      <c r="L71" s="233"/>
      <c r="M71" s="272" t="s">
        <v>234</v>
      </c>
      <c r="N71" s="246"/>
      <c r="O71" s="246"/>
      <c r="P71" s="308"/>
    </row>
    <row r="72" spans="2:16" s="248" customFormat="1" ht="20.85" customHeight="1" thickTop="1">
      <c r="B72" s="243"/>
      <c r="C72" s="244"/>
      <c r="D72" s="245"/>
      <c r="E72" s="246"/>
      <c r="F72" s="246"/>
      <c r="G72" s="246"/>
      <c r="H72" s="246"/>
      <c r="I72" s="246"/>
      <c r="J72" s="246"/>
      <c r="K72" s="246"/>
      <c r="L72" s="246"/>
      <c r="M72" s="246"/>
      <c r="N72" s="246"/>
      <c r="O72" s="246"/>
      <c r="P72" s="308"/>
    </row>
    <row r="73" spans="2:16" s="253" customFormat="1" ht="24.6" customHeight="1">
      <c r="B73" s="249"/>
      <c r="C73" s="276" t="s">
        <v>226</v>
      </c>
      <c r="D73" s="251"/>
      <c r="E73" s="251"/>
      <c r="F73" s="251"/>
      <c r="G73" s="251"/>
      <c r="H73" s="251"/>
      <c r="I73" s="251"/>
      <c r="J73" s="251"/>
      <c r="K73" s="251"/>
      <c r="L73" s="251"/>
      <c r="M73" s="251"/>
      <c r="N73" s="251"/>
      <c r="O73" s="251"/>
      <c r="P73" s="309"/>
    </row>
    <row r="74" spans="2:16" s="261" customFormat="1" ht="7.5" customHeight="1" thickBot="1">
      <c r="B74" s="256"/>
      <c r="C74" s="257"/>
      <c r="D74" s="258"/>
      <c r="E74" s="259"/>
      <c r="F74" s="259"/>
      <c r="G74" s="259"/>
      <c r="H74" s="259"/>
      <c r="I74" s="259"/>
      <c r="J74" s="259"/>
      <c r="K74" s="259"/>
      <c r="L74" s="259"/>
      <c r="M74" s="259"/>
      <c r="N74" s="259"/>
      <c r="O74" s="259"/>
      <c r="P74" s="310"/>
    </row>
    <row r="75" spans="2:16" s="283" customFormat="1" ht="38.25" customHeight="1" thickTop="1" thickBot="1">
      <c r="B75" s="270"/>
      <c r="C75" s="407"/>
      <c r="D75" s="407"/>
      <c r="E75" s="407"/>
      <c r="F75" s="407"/>
      <c r="G75" s="407"/>
      <c r="H75" s="407"/>
      <c r="I75" s="407"/>
      <c r="J75" s="407"/>
      <c r="K75" s="407"/>
      <c r="L75" s="407"/>
      <c r="M75" s="407"/>
      <c r="N75" s="407"/>
      <c r="O75" s="407"/>
      <c r="P75" s="311"/>
    </row>
    <row r="76" spans="2:16" s="248" customFormat="1" ht="5.25" customHeight="1" thickTop="1">
      <c r="B76" s="243"/>
      <c r="C76" s="244"/>
      <c r="D76" s="245"/>
      <c r="E76" s="246"/>
      <c r="F76" s="246"/>
      <c r="G76" s="246"/>
      <c r="H76" s="246"/>
      <c r="I76" s="246"/>
      <c r="J76" s="246"/>
      <c r="K76" s="246"/>
      <c r="L76" s="246"/>
      <c r="M76" s="246"/>
      <c r="N76" s="246"/>
      <c r="O76" s="246"/>
      <c r="P76" s="308"/>
    </row>
    <row r="77" spans="2:16" s="253" customFormat="1" ht="24.6" customHeight="1">
      <c r="B77" s="249"/>
      <c r="C77" s="250" t="s">
        <v>161</v>
      </c>
      <c r="D77" s="251"/>
      <c r="E77" s="251"/>
      <c r="F77" s="251"/>
      <c r="G77" s="251"/>
      <c r="H77" s="251"/>
      <c r="I77" s="251"/>
      <c r="J77" s="251"/>
      <c r="K77" s="251"/>
      <c r="L77" s="251"/>
      <c r="M77" s="251"/>
      <c r="N77" s="251"/>
      <c r="O77" s="251"/>
      <c r="P77" s="309"/>
    </row>
    <row r="78" spans="2:16" s="261" customFormat="1" ht="7.5" customHeight="1" thickBot="1">
      <c r="B78" s="256"/>
      <c r="C78" s="257"/>
      <c r="D78" s="258"/>
      <c r="E78" s="259"/>
      <c r="F78" s="259"/>
      <c r="G78" s="259"/>
      <c r="H78" s="259"/>
      <c r="I78" s="259"/>
      <c r="J78" s="259"/>
      <c r="K78" s="259"/>
      <c r="L78" s="259"/>
      <c r="M78" s="259"/>
      <c r="N78" s="259"/>
      <c r="O78" s="259"/>
      <c r="P78" s="310"/>
    </row>
    <row r="79" spans="2:16" s="283" customFormat="1" ht="39.75" customHeight="1" thickTop="1" thickBot="1">
      <c r="B79" s="270"/>
      <c r="C79" s="407"/>
      <c r="D79" s="407"/>
      <c r="E79" s="407"/>
      <c r="F79" s="407"/>
      <c r="G79" s="407"/>
      <c r="H79" s="407"/>
      <c r="I79" s="407"/>
      <c r="J79" s="407"/>
      <c r="K79" s="407"/>
      <c r="L79" s="407"/>
      <c r="M79" s="407"/>
      <c r="N79" s="407"/>
      <c r="O79" s="407"/>
      <c r="P79" s="311"/>
    </row>
    <row r="80" spans="2:16" s="248" customFormat="1" ht="7.5" customHeight="1" thickTop="1">
      <c r="B80" s="243"/>
      <c r="C80" s="244"/>
      <c r="D80" s="245"/>
      <c r="E80" s="246"/>
      <c r="F80" s="246"/>
      <c r="G80" s="246"/>
      <c r="H80" s="246"/>
      <c r="I80" s="246"/>
      <c r="J80" s="246"/>
      <c r="K80" s="246"/>
      <c r="L80" s="246"/>
      <c r="M80" s="246"/>
      <c r="N80" s="246"/>
      <c r="O80" s="246"/>
      <c r="P80" s="308"/>
    </row>
    <row r="81" spans="2:16" s="253" customFormat="1" ht="24.6" customHeight="1">
      <c r="B81" s="249"/>
      <c r="C81" s="276" t="s">
        <v>227</v>
      </c>
      <c r="D81" s="251"/>
      <c r="E81" s="251"/>
      <c r="F81" s="251"/>
      <c r="G81" s="251"/>
      <c r="H81" s="251"/>
      <c r="I81" s="251"/>
      <c r="J81" s="251"/>
      <c r="K81" s="251"/>
      <c r="L81" s="251"/>
      <c r="M81" s="251"/>
      <c r="N81" s="251"/>
      <c r="O81" s="251"/>
      <c r="P81" s="309"/>
    </row>
    <row r="82" spans="2:16" s="253" customFormat="1" ht="24.6" customHeight="1">
      <c r="B82" s="249"/>
      <c r="C82" s="250"/>
      <c r="D82" s="284" t="s">
        <v>162</v>
      </c>
      <c r="E82" s="251"/>
      <c r="F82" s="251"/>
      <c r="G82" s="251"/>
      <c r="H82" s="251"/>
      <c r="I82" s="251"/>
      <c r="J82" s="251"/>
      <c r="K82" s="251"/>
      <c r="L82" s="251"/>
      <c r="M82" s="251"/>
      <c r="N82" s="251"/>
      <c r="O82" s="251"/>
      <c r="P82" s="309"/>
    </row>
    <row r="83" spans="2:16" s="261" customFormat="1" ht="7.5" customHeight="1" thickBot="1">
      <c r="B83" s="256"/>
      <c r="C83" s="257"/>
      <c r="D83" s="258"/>
      <c r="E83" s="259"/>
      <c r="F83" s="259"/>
      <c r="G83" s="259"/>
      <c r="H83" s="259"/>
      <c r="I83" s="259"/>
      <c r="J83" s="259"/>
      <c r="K83" s="259"/>
      <c r="L83" s="259"/>
      <c r="M83" s="259"/>
      <c r="N83" s="259"/>
      <c r="O83" s="259"/>
      <c r="P83" s="310"/>
    </row>
    <row r="84" spans="2:16" s="283" customFormat="1" ht="25.5" customHeight="1" thickTop="1" thickBot="1">
      <c r="B84" s="270"/>
      <c r="C84" s="407" t="s">
        <v>176</v>
      </c>
      <c r="D84" s="407"/>
      <c r="E84" s="407"/>
      <c r="F84" s="407"/>
      <c r="G84" s="407"/>
      <c r="H84" s="407"/>
      <c r="I84" s="407"/>
      <c r="J84" s="407"/>
      <c r="K84" s="407"/>
      <c r="L84" s="407"/>
      <c r="M84" s="407"/>
      <c r="N84" s="407"/>
      <c r="O84" s="407"/>
      <c r="P84" s="311"/>
    </row>
    <row r="85" spans="2:16" s="248" customFormat="1" ht="25.5" hidden="1" customHeight="1" thickTop="1">
      <c r="B85" s="243"/>
      <c r="C85" s="244" t="s">
        <v>228</v>
      </c>
      <c r="D85" s="245"/>
      <c r="E85" s="246"/>
      <c r="F85" s="246"/>
      <c r="G85" s="246"/>
      <c r="H85" s="246"/>
      <c r="I85" s="246"/>
      <c r="J85" s="246"/>
      <c r="K85" s="246"/>
      <c r="L85" s="246"/>
      <c r="M85" s="246"/>
      <c r="N85" s="246"/>
      <c r="O85" s="246"/>
      <c r="P85" s="308"/>
    </row>
    <row r="86" spans="2:16" s="248" customFormat="1" ht="25.5" hidden="1" customHeight="1">
      <c r="B86" s="243"/>
      <c r="C86" s="244" t="s">
        <v>229</v>
      </c>
      <c r="D86" s="245"/>
      <c r="E86" s="246"/>
      <c r="F86" s="246"/>
      <c r="G86" s="246"/>
      <c r="H86" s="246"/>
      <c r="I86" s="246"/>
      <c r="J86" s="246"/>
      <c r="K86" s="246"/>
      <c r="L86" s="246"/>
      <c r="M86" s="246"/>
      <c r="N86" s="246"/>
      <c r="O86" s="246"/>
      <c r="P86" s="308"/>
    </row>
    <row r="87" spans="2:16" s="248" customFormat="1" ht="25.5" hidden="1" customHeight="1">
      <c r="B87" s="243"/>
      <c r="C87" s="244" t="s">
        <v>230</v>
      </c>
      <c r="D87" s="245"/>
      <c r="E87" s="246"/>
      <c r="F87" s="246"/>
      <c r="G87" s="246"/>
      <c r="H87" s="246"/>
      <c r="I87" s="246"/>
      <c r="J87" s="246"/>
      <c r="K87" s="246"/>
      <c r="L87" s="246"/>
      <c r="M87" s="246"/>
      <c r="N87" s="246"/>
      <c r="O87" s="246"/>
      <c r="P87" s="308"/>
    </row>
    <row r="88" spans="2:16" s="248" customFormat="1" ht="25.5" hidden="1" customHeight="1">
      <c r="B88" s="243"/>
      <c r="C88" s="244" t="s">
        <v>231</v>
      </c>
      <c r="D88" s="245"/>
      <c r="E88" s="246"/>
      <c r="F88" s="246"/>
      <c r="G88" s="246"/>
      <c r="H88" s="246"/>
      <c r="I88" s="246"/>
      <c r="J88" s="246"/>
      <c r="K88" s="246"/>
      <c r="L88" s="246"/>
      <c r="M88" s="246"/>
      <c r="N88" s="246"/>
      <c r="O88" s="246"/>
      <c r="P88" s="308"/>
    </row>
    <row r="89" spans="2:16" s="248" customFormat="1" ht="25.5" hidden="1" customHeight="1">
      <c r="B89" s="243"/>
      <c r="C89" s="244" t="s">
        <v>176</v>
      </c>
      <c r="D89" s="245"/>
      <c r="E89" s="246"/>
      <c r="F89" s="246"/>
      <c r="G89" s="246"/>
      <c r="H89" s="246"/>
      <c r="I89" s="246"/>
      <c r="J89" s="246"/>
      <c r="K89" s="246"/>
      <c r="L89" s="246"/>
      <c r="M89" s="246"/>
      <c r="N89" s="246"/>
      <c r="O89" s="246"/>
      <c r="P89" s="308"/>
    </row>
    <row r="90" spans="2:16" s="248" customFormat="1" ht="25.5" customHeight="1" thickTop="1">
      <c r="B90" s="243"/>
      <c r="C90" s="246"/>
      <c r="D90" s="246"/>
      <c r="E90" s="246"/>
      <c r="F90" s="246"/>
      <c r="G90" s="246"/>
      <c r="H90" s="246"/>
      <c r="I90" s="246"/>
      <c r="J90" s="246"/>
      <c r="K90" s="246"/>
      <c r="L90" s="246"/>
      <c r="M90" s="246"/>
      <c r="N90" s="246"/>
      <c r="O90" s="246"/>
      <c r="P90" s="308"/>
    </row>
    <row r="91" spans="2:16" s="248" customFormat="1" ht="24.6">
      <c r="B91" s="285"/>
      <c r="C91" s="408" t="s">
        <v>163</v>
      </c>
      <c r="D91" s="408"/>
      <c r="E91" s="408"/>
      <c r="F91" s="408"/>
      <c r="G91" s="408"/>
      <c r="H91" s="408"/>
      <c r="I91" s="408"/>
      <c r="J91" s="408"/>
      <c r="K91" s="408"/>
      <c r="L91" s="408"/>
      <c r="M91" s="408"/>
      <c r="N91" s="408"/>
      <c r="O91" s="408"/>
      <c r="P91" s="312"/>
    </row>
    <row r="92" spans="2:16" s="248" customFormat="1" ht="20.100000000000001" hidden="1" customHeight="1">
      <c r="B92" s="287"/>
      <c r="C92" s="238"/>
      <c r="D92" s="238"/>
      <c r="E92" s="288" t="s">
        <v>144</v>
      </c>
      <c r="F92" s="238"/>
      <c r="G92" s="238"/>
      <c r="H92" s="238"/>
      <c r="I92" s="238"/>
      <c r="J92" s="238"/>
      <c r="K92" s="238"/>
      <c r="L92" s="238"/>
      <c r="M92" s="238"/>
      <c r="N92" s="238"/>
      <c r="O92" s="238"/>
      <c r="P92" s="307"/>
    </row>
    <row r="93" spans="2:16" s="248" customFormat="1" ht="20.100000000000001" hidden="1" customHeight="1">
      <c r="B93" s="287"/>
      <c r="C93" s="238"/>
      <c r="D93" s="238"/>
      <c r="E93" s="288" t="s">
        <v>145</v>
      </c>
      <c r="F93" s="238"/>
      <c r="G93" s="238"/>
      <c r="H93" s="238"/>
      <c r="I93" s="238"/>
      <c r="J93" s="238"/>
      <c r="K93" s="238"/>
      <c r="L93" s="238"/>
      <c r="M93" s="238"/>
      <c r="N93" s="238"/>
      <c r="O93" s="238"/>
      <c r="P93" s="307"/>
    </row>
    <row r="94" spans="2:16" s="248" customFormat="1" ht="20.100000000000001" hidden="1" customHeight="1">
      <c r="B94" s="287"/>
      <c r="C94" s="238"/>
      <c r="D94" s="238"/>
      <c r="E94" s="288" t="s">
        <v>146</v>
      </c>
      <c r="F94" s="238"/>
      <c r="G94" s="238"/>
      <c r="H94" s="238"/>
      <c r="I94" s="238"/>
      <c r="J94" s="238"/>
      <c r="K94" s="238"/>
      <c r="L94" s="238"/>
      <c r="M94" s="238"/>
      <c r="N94" s="238"/>
      <c r="O94" s="238"/>
      <c r="P94" s="307"/>
    </row>
    <row r="95" spans="2:16" s="248" customFormat="1" ht="26.1" customHeight="1">
      <c r="B95" s="287"/>
      <c r="C95" s="406"/>
      <c r="D95" s="406"/>
      <c r="E95" s="406"/>
      <c r="F95" s="406"/>
      <c r="G95" s="406"/>
      <c r="H95" s="406"/>
      <c r="I95" s="406"/>
      <c r="J95" s="406"/>
      <c r="K95" s="406"/>
      <c r="L95" s="406"/>
      <c r="M95" s="406"/>
      <c r="N95" s="406"/>
      <c r="O95" s="406"/>
      <c r="P95" s="307"/>
    </row>
    <row r="96" spans="2:16" s="248" customFormat="1" ht="24.6">
      <c r="B96" s="287"/>
      <c r="C96" s="404" t="s">
        <v>164</v>
      </c>
      <c r="D96" s="404"/>
      <c r="E96" s="404"/>
      <c r="F96" s="404"/>
      <c r="G96" s="404"/>
      <c r="H96" s="404"/>
      <c r="I96" s="404"/>
      <c r="J96" s="404"/>
      <c r="K96" s="404"/>
      <c r="L96" s="404"/>
      <c r="M96" s="404"/>
      <c r="N96" s="404"/>
      <c r="O96" s="404"/>
      <c r="P96" s="307"/>
    </row>
    <row r="97" spans="2:16" s="248" customFormat="1" ht="18" hidden="1">
      <c r="B97" s="287"/>
      <c r="C97" s="238" t="s">
        <v>164</v>
      </c>
      <c r="D97" s="238"/>
      <c r="E97" s="238"/>
      <c r="F97" s="238"/>
      <c r="G97" s="238"/>
      <c r="H97" s="238"/>
      <c r="I97" s="238"/>
      <c r="J97" s="238"/>
      <c r="K97" s="238"/>
      <c r="L97" s="238"/>
      <c r="M97" s="238"/>
      <c r="N97" s="238"/>
      <c r="O97" s="238"/>
      <c r="P97" s="307"/>
    </row>
    <row r="98" spans="2:16" s="248" customFormat="1" ht="18" hidden="1">
      <c r="B98" s="287"/>
      <c r="C98" s="290" t="s">
        <v>165</v>
      </c>
      <c r="D98" s="290"/>
      <c r="E98" s="290"/>
      <c r="F98" s="290"/>
      <c r="G98" s="290"/>
      <c r="H98" s="290"/>
      <c r="I98" s="290"/>
      <c r="J98" s="290"/>
      <c r="K98" s="290"/>
      <c r="L98" s="290"/>
      <c r="M98" s="290"/>
      <c r="N98" s="290"/>
      <c r="O98" s="290"/>
      <c r="P98" s="307"/>
    </row>
    <row r="99" spans="2:16" s="248" customFormat="1" ht="18" hidden="1">
      <c r="B99" s="287"/>
      <c r="C99" s="290" t="s">
        <v>166</v>
      </c>
      <c r="D99" s="290"/>
      <c r="E99" s="290"/>
      <c r="F99" s="290"/>
      <c r="G99" s="290"/>
      <c r="H99" s="290"/>
      <c r="I99" s="290"/>
      <c r="J99" s="290"/>
      <c r="K99" s="290"/>
      <c r="L99" s="290"/>
      <c r="M99" s="290"/>
      <c r="N99" s="290"/>
      <c r="O99" s="290"/>
      <c r="P99" s="307"/>
    </row>
    <row r="100" spans="2:16" s="248" customFormat="1" ht="18" hidden="1">
      <c r="B100" s="287"/>
      <c r="C100" s="290" t="s">
        <v>167</v>
      </c>
      <c r="D100" s="290"/>
      <c r="E100" s="290"/>
      <c r="F100" s="290"/>
      <c r="G100" s="290"/>
      <c r="H100" s="290"/>
      <c r="I100" s="290"/>
      <c r="J100" s="290"/>
      <c r="K100" s="290"/>
      <c r="L100" s="290"/>
      <c r="M100" s="290"/>
      <c r="N100" s="290"/>
      <c r="O100" s="290"/>
      <c r="P100" s="307"/>
    </row>
    <row r="101" spans="2:16" s="248" customFormat="1" ht="18" hidden="1">
      <c r="B101" s="287"/>
      <c r="C101" s="290" t="s">
        <v>168</v>
      </c>
      <c r="D101" s="290"/>
      <c r="E101" s="290"/>
      <c r="F101" s="290"/>
      <c r="G101" s="290"/>
      <c r="H101" s="290"/>
      <c r="I101" s="290"/>
      <c r="J101" s="290"/>
      <c r="K101" s="290"/>
      <c r="L101" s="290"/>
      <c r="M101" s="290"/>
      <c r="N101" s="290"/>
      <c r="O101" s="290"/>
      <c r="P101" s="307"/>
    </row>
    <row r="102" spans="2:16" s="291" customFormat="1" ht="22.8">
      <c r="B102" s="287"/>
      <c r="C102" s="405" t="str">
        <f>IF(C96=C97," ","Область поражения - "&amp;O19&amp;B39&amp;I39&amp;P39)</f>
        <v/>
      </c>
      <c r="D102" s="405"/>
      <c r="E102" s="405"/>
      <c r="F102" s="405"/>
      <c r="G102" s="405"/>
      <c r="H102" s="405"/>
      <c r="I102" s="405"/>
      <c r="J102" s="405"/>
      <c r="K102" s="405"/>
      <c r="L102" s="405"/>
      <c r="M102" s="405"/>
      <c r="N102" s="405"/>
      <c r="O102" s="405"/>
      <c r="P102" s="313"/>
    </row>
    <row r="103" spans="2:16" s="248" customFormat="1" ht="26.1" customHeight="1">
      <c r="B103" s="287"/>
      <c r="C103" s="405" t="str">
        <f>IF(C96=C97," ","Размер поражения: "&amp;J71&amp;K71&amp;L71&amp;M71)</f>
        <v/>
      </c>
      <c r="D103" s="405"/>
      <c r="E103" s="405"/>
      <c r="F103" s="405"/>
      <c r="G103" s="405"/>
      <c r="H103" s="405"/>
      <c r="I103" s="405"/>
      <c r="J103" s="405"/>
      <c r="K103" s="405"/>
      <c r="L103" s="405"/>
      <c r="M103" s="405"/>
      <c r="N103" s="405"/>
      <c r="O103" s="405"/>
      <c r="P103" s="307"/>
    </row>
    <row r="104" spans="2:16" s="248" customFormat="1" ht="26.1" customHeight="1">
      <c r="B104" s="287"/>
      <c r="C104" s="406"/>
      <c r="D104" s="406"/>
      <c r="E104" s="406"/>
      <c r="F104" s="406"/>
      <c r="G104" s="406"/>
      <c r="H104" s="406"/>
      <c r="I104" s="406"/>
      <c r="J104" s="406"/>
      <c r="K104" s="406"/>
      <c r="L104" s="406"/>
      <c r="M104" s="406"/>
      <c r="N104" s="406"/>
      <c r="O104" s="406"/>
      <c r="P104" s="307"/>
    </row>
    <row r="105" spans="2:16" s="248" customFormat="1" ht="7.5" customHeight="1">
      <c r="B105" s="287"/>
      <c r="C105" s="238"/>
      <c r="D105" s="238"/>
      <c r="E105" s="238"/>
      <c r="F105" s="238"/>
      <c r="G105" s="238"/>
      <c r="H105" s="238"/>
      <c r="I105" s="238"/>
      <c r="J105" s="238"/>
      <c r="K105" s="238"/>
      <c r="L105" s="238"/>
      <c r="M105" s="238"/>
      <c r="N105" s="292"/>
      <c r="O105" s="238"/>
      <c r="P105" s="307"/>
    </row>
    <row r="106" spans="2:16" s="248" customFormat="1" ht="20.100000000000001" customHeight="1">
      <c r="B106" s="287"/>
      <c r="C106" s="293" t="s">
        <v>93</v>
      </c>
      <c r="D106" s="294"/>
      <c r="E106" s="294"/>
      <c r="F106" s="294"/>
      <c r="G106" s="294"/>
      <c r="H106" s="294"/>
      <c r="I106" s="294"/>
      <c r="J106" s="294"/>
      <c r="K106" s="294"/>
      <c r="L106" s="294"/>
      <c r="M106" s="294"/>
      <c r="N106" s="294"/>
      <c r="O106" s="295" t="s">
        <v>94</v>
      </c>
      <c r="P106" s="307"/>
    </row>
    <row r="107" spans="2:16" s="248" customFormat="1" ht="20.100000000000001" customHeight="1">
      <c r="B107" s="287"/>
      <c r="C107" s="401"/>
      <c r="D107" s="401"/>
      <c r="E107" s="401"/>
      <c r="F107" s="401"/>
      <c r="G107" s="401"/>
      <c r="H107" s="401"/>
      <c r="I107" s="145"/>
      <c r="J107" s="145"/>
      <c r="K107" s="296"/>
      <c r="L107" s="402"/>
      <c r="M107" s="402"/>
      <c r="N107" s="402"/>
      <c r="O107" s="402"/>
      <c r="P107" s="307"/>
    </row>
    <row r="108" spans="2:16" s="248" customFormat="1" ht="20.100000000000001" customHeight="1">
      <c r="B108" s="287"/>
      <c r="C108" s="238"/>
      <c r="D108" s="238"/>
      <c r="E108" s="238"/>
      <c r="F108" s="238"/>
      <c r="G108" s="238"/>
      <c r="H108" s="238"/>
      <c r="I108" s="238"/>
      <c r="J108" s="238"/>
      <c r="K108" s="297"/>
      <c r="L108" s="389" t="s">
        <v>95</v>
      </c>
      <c r="M108" s="389"/>
      <c r="N108" s="389"/>
      <c r="O108" s="389"/>
      <c r="P108" s="307"/>
    </row>
    <row r="109" spans="2:16" s="248" customFormat="1" ht="20.100000000000001" customHeight="1">
      <c r="B109" s="287"/>
      <c r="C109" s="289"/>
      <c r="D109" s="289"/>
      <c r="E109" s="289"/>
      <c r="F109" s="289"/>
      <c r="G109" s="289"/>
      <c r="H109" s="289"/>
      <c r="I109" s="289"/>
      <c r="J109" s="289"/>
      <c r="K109" s="297"/>
      <c r="L109" s="298"/>
      <c r="M109" s="298"/>
      <c r="N109" s="298"/>
      <c r="O109" s="298"/>
      <c r="P109" s="307"/>
    </row>
    <row r="110" spans="2:16" s="248" customFormat="1" ht="20.100000000000001" customHeight="1">
      <c r="B110" s="287"/>
      <c r="C110" s="240" t="s">
        <v>258</v>
      </c>
      <c r="D110" s="289"/>
      <c r="E110" s="289"/>
      <c r="F110" s="289"/>
      <c r="G110" s="289"/>
      <c r="H110" s="289"/>
      <c r="I110" s="289"/>
      <c r="J110" s="289"/>
      <c r="K110" s="297"/>
      <c r="L110" s="298"/>
      <c r="M110" s="298"/>
      <c r="N110" s="298"/>
      <c r="O110" s="298"/>
      <c r="P110" s="307"/>
    </row>
    <row r="111" spans="2:16" s="248" customFormat="1" ht="9.75" customHeight="1" thickBot="1">
      <c r="B111" s="299"/>
      <c r="C111" s="300"/>
      <c r="D111" s="300"/>
      <c r="E111" s="300"/>
      <c r="F111" s="300"/>
      <c r="G111" s="300"/>
      <c r="H111" s="300"/>
      <c r="I111" s="300"/>
      <c r="J111" s="300"/>
      <c r="K111" s="300"/>
      <c r="L111" s="300"/>
      <c r="M111" s="300"/>
      <c r="N111" s="300"/>
      <c r="O111" s="300"/>
      <c r="P111" s="314"/>
    </row>
    <row r="112" spans="2:16" s="248" customFormat="1" ht="20.100000000000001" customHeight="1">
      <c r="B112" s="302"/>
      <c r="P112" s="315"/>
    </row>
    <row r="113" spans="2:16" s="248" customFormat="1" ht="20.100000000000001" customHeight="1">
      <c r="B113" s="302"/>
      <c r="P113" s="315"/>
    </row>
    <row r="114" spans="2:16" s="248" customFormat="1" ht="20.100000000000001" customHeight="1">
      <c r="B114" s="302"/>
      <c r="P114" s="315"/>
    </row>
    <row r="115" spans="2:16" s="248" customFormat="1" ht="20.100000000000001" customHeight="1">
      <c r="B115" s="302"/>
      <c r="P115" s="315"/>
    </row>
    <row r="116" spans="2:16" s="248" customFormat="1" ht="20.100000000000001" customHeight="1">
      <c r="B116" s="302"/>
      <c r="P116" s="315"/>
    </row>
    <row r="117" spans="2:16" s="248" customFormat="1" ht="20.100000000000001" customHeight="1">
      <c r="B117" s="302"/>
      <c r="P117" s="315"/>
    </row>
    <row r="118" spans="2:16" s="248" customFormat="1" ht="20.100000000000001" customHeight="1">
      <c r="B118" s="302"/>
      <c r="P118" s="315"/>
    </row>
    <row r="119" spans="2:16" s="248" customFormat="1" ht="20.100000000000001" customHeight="1">
      <c r="B119" s="302"/>
      <c r="P119" s="315"/>
    </row>
    <row r="120" spans="2:16" s="248" customFormat="1" ht="20.100000000000001" customHeight="1">
      <c r="B120" s="302"/>
      <c r="P120" s="315"/>
    </row>
    <row r="121" spans="2:16" s="248" customFormat="1" ht="20.100000000000001" customHeight="1">
      <c r="B121" s="302"/>
      <c r="P121" s="315"/>
    </row>
    <row r="122" spans="2:16" s="248" customFormat="1" ht="20.100000000000001" customHeight="1">
      <c r="B122" s="302"/>
      <c r="P122" s="315"/>
    </row>
    <row r="123" spans="2:16" s="248" customFormat="1">
      <c r="B123" s="302"/>
      <c r="P123" s="315"/>
    </row>
    <row r="124" spans="2:16" s="248" customFormat="1">
      <c r="B124" s="302"/>
      <c r="P124" s="315"/>
    </row>
    <row r="125" spans="2:16" s="248" customFormat="1">
      <c r="B125" s="302"/>
      <c r="P125" s="315"/>
    </row>
    <row r="126" spans="2:16" s="248" customFormat="1">
      <c r="B126" s="302"/>
      <c r="P126" s="315"/>
    </row>
    <row r="127" spans="2:16" s="248" customFormat="1">
      <c r="B127" s="302"/>
      <c r="P127" s="315"/>
    </row>
    <row r="128" spans="2:16" s="248" customFormat="1">
      <c r="B128" s="302"/>
      <c r="P128" s="315"/>
    </row>
    <row r="129" spans="2:16" s="248" customFormat="1">
      <c r="B129" s="302"/>
      <c r="P129" s="315"/>
    </row>
    <row r="130" spans="2:16" s="248" customFormat="1">
      <c r="B130" s="302"/>
      <c r="P130" s="315"/>
    </row>
    <row r="131" spans="2:16" s="248" customFormat="1">
      <c r="B131" s="302"/>
      <c r="P131" s="315"/>
    </row>
    <row r="132" spans="2:16" s="248" customFormat="1">
      <c r="B132" s="302"/>
      <c r="P132" s="315"/>
    </row>
    <row r="133" spans="2:16" s="248" customFormat="1">
      <c r="B133" s="302"/>
      <c r="P133" s="315"/>
    </row>
    <row r="134" spans="2:16" s="248" customFormat="1">
      <c r="B134" s="302"/>
      <c r="P134" s="315"/>
    </row>
    <row r="135" spans="2:16" s="248" customFormat="1">
      <c r="B135" s="302"/>
      <c r="P135" s="315"/>
    </row>
    <row r="136" spans="2:16" s="248" customFormat="1">
      <c r="B136" s="302"/>
      <c r="P136" s="315"/>
    </row>
    <row r="137" spans="2:16" s="248" customFormat="1">
      <c r="B137" s="302"/>
      <c r="P137" s="315"/>
    </row>
    <row r="138" spans="2:16" s="248" customFormat="1">
      <c r="B138" s="302"/>
      <c r="P138" s="315"/>
    </row>
    <row r="139" spans="2:16" s="248" customFormat="1">
      <c r="B139" s="302"/>
      <c r="P139" s="315"/>
    </row>
  </sheetData>
  <sheetProtection sheet="1" objects="1" scenarios="1" selectLockedCells="1"/>
  <mergeCells count="22">
    <mergeCell ref="C2:O2"/>
    <mergeCell ref="C5:O5"/>
    <mergeCell ref="I7:M7"/>
    <mergeCell ref="C10:O10"/>
    <mergeCell ref="E37:O37"/>
    <mergeCell ref="I39:J39"/>
    <mergeCell ref="C58:O58"/>
    <mergeCell ref="J62:O62"/>
    <mergeCell ref="C75:O75"/>
    <mergeCell ref="C79:O79"/>
    <mergeCell ref="C45:O45"/>
    <mergeCell ref="C107:H107"/>
    <mergeCell ref="L107:O107"/>
    <mergeCell ref="L108:O108"/>
    <mergeCell ref="C54:O54"/>
    <mergeCell ref="C96:O96"/>
    <mergeCell ref="C102:O102"/>
    <mergeCell ref="C103:O103"/>
    <mergeCell ref="C95:O95"/>
    <mergeCell ref="C104:O104"/>
    <mergeCell ref="C84:O84"/>
    <mergeCell ref="C91:O91"/>
  </mergeCells>
  <dataValidations count="7">
    <dataValidation operator="equal" allowBlank="1" sqref="C58:O58"/>
    <dataValidation type="list" allowBlank="1" showInputMessage="1" showErrorMessage="1" sqref="D46:O46">
      <formula1>$C$47:$C$52</formula1>
    </dataValidation>
    <dataValidation type="list" allowBlank="1" showInputMessage="1" showErrorMessage="1" sqref="C45:O45">
      <formula1>$C$46:$C$52</formula1>
    </dataValidation>
    <dataValidation type="list" allowBlank="1" showInputMessage="1" showErrorMessage="1" sqref="J62:O62">
      <formula1>$J$63:$J$69</formula1>
    </dataValidation>
    <dataValidation type="list" allowBlank="1" showInputMessage="1" showErrorMessage="1" sqref="C84:O84">
      <formula1>$C$85:$C$89</formula1>
    </dataValidation>
    <dataValidation type="list" allowBlank="1" showInputMessage="1" showErrorMessage="1" sqref="C96:O96">
      <formula1>$C$97:$C$101</formula1>
    </dataValidation>
    <dataValidation type="list" allowBlank="1" showInputMessage="1" showErrorMessage="1" sqref="I39">
      <formula1>$I$40:$I$41</formula1>
    </dataValidation>
  </dataValidations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Roman,Обычный"&amp;12&amp;A</oddHeader>
    <oddFooter>&amp;C&amp;"Times New Roman,Обычный"&amp;12Страница &amp;P</oddFooter>
  </headerFooter>
  <drawing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operator="equal" allowBlank="1" xr:uid="{00000000-0002-0000-0500-000007000000}">
          <x14:formula1>
            <xm:f>'Шкаа Меддлей'!$C$74:$C$77</xm:f>
          </x14:formula1>
          <x14:formula2>
            <xm:f>0</xm:f>
          </x14:formula2>
          <xm:sqref>B75 B79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>
  <dimension ref="A1:R102"/>
  <sheetViews>
    <sheetView showGridLines="0" zoomScale="50" zoomScaleNormal="50" workbookViewId="0">
      <selection activeCell="J14" sqref="J14:Q14"/>
    </sheetView>
  </sheetViews>
  <sheetFormatPr defaultColWidth="11.5546875" defaultRowHeight="13.2"/>
  <cols>
    <col min="1" max="1" width="3.88671875" customWidth="1"/>
    <col min="2" max="2" width="4.6640625" style="151" customWidth="1"/>
    <col min="3" max="5" width="9" customWidth="1"/>
    <col min="6" max="6" width="11.33203125" customWidth="1"/>
    <col min="7" max="7" width="15.5546875" customWidth="1"/>
    <col min="8" max="8" width="16.5546875" customWidth="1"/>
    <col min="9" max="9" width="18.109375" customWidth="1"/>
    <col min="10" max="17" width="16.5546875" customWidth="1"/>
    <col min="18" max="18" width="4.44140625" customWidth="1"/>
  </cols>
  <sheetData>
    <row r="1" spans="1:18" ht="48.75" customHeight="1">
      <c r="A1" s="155"/>
    </row>
    <row r="2" spans="1:18" ht="36.6" customHeight="1">
      <c r="B2" s="152"/>
      <c r="C2" s="441" t="s">
        <v>169</v>
      </c>
      <c r="D2" s="441"/>
      <c r="E2" s="441"/>
      <c r="F2" s="441"/>
      <c r="G2" s="441"/>
      <c r="H2" s="441"/>
      <c r="I2" s="441"/>
      <c r="J2" s="441"/>
      <c r="K2" s="441"/>
      <c r="L2" s="441"/>
      <c r="M2" s="441"/>
      <c r="N2" s="441"/>
      <c r="O2" s="441"/>
      <c r="P2" s="441"/>
      <c r="Q2" s="441"/>
      <c r="R2" s="201"/>
    </row>
    <row r="3" spans="1:18" ht="10.65" customHeight="1">
      <c r="B3" s="153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202"/>
    </row>
    <row r="4" spans="1:18" ht="27.6" customHeight="1">
      <c r="B4" s="153"/>
      <c r="C4" s="120" t="s">
        <v>35</v>
      </c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20" t="s">
        <v>170</v>
      </c>
      <c r="O4" s="118"/>
      <c r="P4" s="118"/>
      <c r="Q4" s="118"/>
      <c r="R4" s="202"/>
    </row>
    <row r="5" spans="1:18" ht="39.450000000000003" customHeight="1">
      <c r="B5" s="153"/>
      <c r="C5" s="381">
        <f>'Лист врачебный назначений'!C8</f>
        <v>0</v>
      </c>
      <c r="D5" s="381"/>
      <c r="E5" s="381"/>
      <c r="F5" s="381"/>
      <c r="G5" s="381"/>
      <c r="H5" s="381"/>
      <c r="I5" s="381"/>
      <c r="J5" s="381"/>
      <c r="K5" s="381"/>
      <c r="L5" s="381"/>
      <c r="M5" s="156"/>
      <c r="N5" s="442">
        <f>'Лист врачебный назначений'!N8</f>
        <v>0</v>
      </c>
      <c r="O5" s="442"/>
      <c r="P5" s="442"/>
      <c r="Q5" s="442"/>
      <c r="R5" s="202"/>
    </row>
    <row r="6" spans="1:18" ht="27.6" customHeight="1">
      <c r="B6" s="153"/>
      <c r="C6" s="122" t="s">
        <v>36</v>
      </c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18"/>
      <c r="R6" s="202"/>
    </row>
    <row r="7" spans="1:18" ht="27.6" customHeight="1">
      <c r="B7" s="153"/>
      <c r="C7" s="382">
        <f>'Лист врачебный назначений'!C10</f>
        <v>0</v>
      </c>
      <c r="D7" s="382"/>
      <c r="E7" s="382"/>
      <c r="F7" s="382"/>
      <c r="G7" s="382"/>
      <c r="H7" s="382"/>
      <c r="I7" s="382"/>
      <c r="J7" s="382"/>
      <c r="K7" s="382"/>
      <c r="L7" s="382"/>
      <c r="M7" s="382"/>
      <c r="N7" s="382"/>
      <c r="O7" s="382"/>
      <c r="P7" s="382"/>
      <c r="Q7" s="382"/>
      <c r="R7" s="202"/>
    </row>
    <row r="8" spans="1:18" ht="27.6" customHeight="1">
      <c r="B8" s="153"/>
      <c r="C8" s="382"/>
      <c r="D8" s="382"/>
      <c r="E8" s="382"/>
      <c r="F8" s="382"/>
      <c r="G8" s="382"/>
      <c r="H8" s="382"/>
      <c r="I8" s="382"/>
      <c r="J8" s="382"/>
      <c r="K8" s="382"/>
      <c r="L8" s="382"/>
      <c r="M8" s="382"/>
      <c r="N8" s="382"/>
      <c r="O8" s="382"/>
      <c r="P8" s="382"/>
      <c r="Q8" s="382"/>
      <c r="R8" s="202"/>
    </row>
    <row r="9" spans="1:18" ht="27.6" customHeight="1">
      <c r="B9" s="153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202"/>
    </row>
    <row r="10" spans="1:18" ht="27.6" customHeight="1">
      <c r="B10" s="153"/>
      <c r="C10" s="158" t="s">
        <v>171</v>
      </c>
      <c r="D10" s="159"/>
      <c r="E10" s="159"/>
      <c r="F10" s="159"/>
      <c r="G10" s="159"/>
      <c r="H10" s="160" t="s">
        <v>172</v>
      </c>
      <c r="I10" s="443"/>
      <c r="J10" s="443"/>
      <c r="K10" s="443"/>
      <c r="L10" s="160" t="s">
        <v>173</v>
      </c>
      <c r="M10" s="444"/>
      <c r="N10" s="444"/>
      <c r="O10" s="159"/>
      <c r="P10" s="159"/>
      <c r="Q10" s="159"/>
      <c r="R10" s="202"/>
    </row>
    <row r="11" spans="1:18" ht="10.65" customHeight="1">
      <c r="B11" s="153"/>
      <c r="C11" s="161"/>
      <c r="D11" s="162"/>
      <c r="E11" s="162"/>
      <c r="F11" s="162"/>
      <c r="G11" s="162"/>
      <c r="H11" s="163"/>
      <c r="I11" s="162"/>
      <c r="J11" s="162"/>
      <c r="K11" s="164"/>
      <c r="L11" s="162"/>
      <c r="M11" s="162"/>
      <c r="N11" s="162"/>
      <c r="O11" s="162"/>
      <c r="P11" s="162"/>
      <c r="Q11" s="162"/>
      <c r="R11" s="202"/>
    </row>
    <row r="12" spans="1:18" s="165" customFormat="1" ht="27.6" customHeight="1">
      <c r="B12" s="166"/>
      <c r="C12" s="167" t="s">
        <v>174</v>
      </c>
      <c r="D12" s="168"/>
      <c r="E12" s="168"/>
      <c r="F12" s="168"/>
      <c r="G12" s="168"/>
      <c r="H12" s="168"/>
      <c r="I12" s="317"/>
      <c r="J12" s="168"/>
      <c r="K12" s="169"/>
      <c r="L12" s="168"/>
      <c r="M12" s="168"/>
      <c r="N12" s="168"/>
      <c r="O12" s="168"/>
      <c r="P12" s="168"/>
      <c r="Q12" s="168"/>
      <c r="R12" s="203"/>
    </row>
    <row r="13" spans="1:18" s="165" customFormat="1" ht="12.75" customHeight="1">
      <c r="B13" s="166"/>
      <c r="C13" s="167"/>
      <c r="D13" s="168"/>
      <c r="E13" s="168"/>
      <c r="F13" s="168"/>
      <c r="G13" s="168"/>
      <c r="H13" s="168"/>
      <c r="I13" s="168"/>
      <c r="J13" s="168"/>
      <c r="K13" s="169"/>
      <c r="L13" s="168"/>
      <c r="M13" s="445"/>
      <c r="N13" s="445"/>
      <c r="O13" s="168"/>
      <c r="P13" s="168"/>
      <c r="Q13" s="168"/>
      <c r="R13" s="203"/>
    </row>
    <row r="14" spans="1:18" s="165" customFormat="1" ht="27.6" customHeight="1" thickTop="1" thickBot="1">
      <c r="B14" s="166"/>
      <c r="C14" s="167" t="s">
        <v>175</v>
      </c>
      <c r="D14" s="168"/>
      <c r="E14" s="168"/>
      <c r="F14" s="168"/>
      <c r="G14" s="168"/>
      <c r="H14" s="168"/>
      <c r="I14" s="168"/>
      <c r="J14" s="446" t="s">
        <v>176</v>
      </c>
      <c r="K14" s="446"/>
      <c r="L14" s="446"/>
      <c r="M14" s="446"/>
      <c r="N14" s="446"/>
      <c r="O14" s="446"/>
      <c r="P14" s="446"/>
      <c r="Q14" s="446"/>
      <c r="R14" s="203"/>
    </row>
    <row r="15" spans="1:18" ht="27.6" hidden="1" customHeight="1">
      <c r="B15" s="153"/>
      <c r="C15" s="162" t="s">
        <v>176</v>
      </c>
      <c r="D15" s="162"/>
      <c r="E15" s="162"/>
      <c r="F15" s="162"/>
      <c r="G15" s="162"/>
      <c r="H15" s="162"/>
      <c r="I15" s="162"/>
      <c r="J15" s="162"/>
      <c r="K15" s="164"/>
      <c r="L15" s="162"/>
      <c r="M15" s="162"/>
      <c r="N15" s="162"/>
      <c r="O15" s="162"/>
      <c r="P15" s="162"/>
      <c r="Q15" s="162"/>
      <c r="R15" s="202"/>
    </row>
    <row r="16" spans="1:18" ht="27.6" hidden="1" customHeight="1">
      <c r="B16" s="153"/>
      <c r="C16" s="162" t="s">
        <v>177</v>
      </c>
      <c r="D16" s="162"/>
      <c r="E16" s="162"/>
      <c r="F16" s="162"/>
      <c r="G16" s="162"/>
      <c r="H16" s="162"/>
      <c r="I16" s="162"/>
      <c r="J16" s="162"/>
      <c r="K16" s="164"/>
      <c r="L16" s="162"/>
      <c r="M16" s="162"/>
      <c r="N16" s="162"/>
      <c r="O16" s="162"/>
      <c r="P16" s="162"/>
      <c r="Q16" s="162"/>
      <c r="R16" s="202"/>
    </row>
    <row r="17" spans="2:18" ht="27.6" hidden="1" customHeight="1">
      <c r="B17" s="153"/>
      <c r="C17" s="162" t="s">
        <v>178</v>
      </c>
      <c r="D17" s="162"/>
      <c r="E17" s="162"/>
      <c r="F17" s="162"/>
      <c r="G17" s="162"/>
      <c r="H17" s="162"/>
      <c r="I17" s="162"/>
      <c r="J17" s="162"/>
      <c r="K17" s="164"/>
      <c r="L17" s="162"/>
      <c r="M17" s="162"/>
      <c r="N17" s="162"/>
      <c r="O17" s="162"/>
      <c r="P17" s="162"/>
      <c r="Q17" s="162"/>
      <c r="R17" s="202"/>
    </row>
    <row r="18" spans="2:18" ht="27.6" hidden="1" customHeight="1">
      <c r="B18" s="153"/>
      <c r="C18" s="162" t="s">
        <v>179</v>
      </c>
      <c r="D18" s="162"/>
      <c r="E18" s="162"/>
      <c r="F18" s="162"/>
      <c r="G18" s="162"/>
      <c r="H18" s="162"/>
      <c r="I18" s="162"/>
      <c r="J18" s="162"/>
      <c r="K18" s="164"/>
      <c r="L18" s="162"/>
      <c r="M18" s="162"/>
      <c r="N18" s="162"/>
      <c r="O18" s="162"/>
      <c r="P18" s="162"/>
      <c r="Q18" s="162"/>
      <c r="R18" s="202"/>
    </row>
    <row r="19" spans="2:18" ht="27.6" hidden="1" customHeight="1">
      <c r="B19" s="153"/>
      <c r="C19" s="162" t="s">
        <v>180</v>
      </c>
      <c r="D19" s="162"/>
      <c r="E19" s="162"/>
      <c r="F19" s="162"/>
      <c r="G19" s="162"/>
      <c r="H19" s="162"/>
      <c r="I19" s="162"/>
      <c r="J19" s="162"/>
      <c r="K19" s="164"/>
      <c r="L19" s="162"/>
      <c r="M19" s="162"/>
      <c r="N19" s="162"/>
      <c r="O19" s="162"/>
      <c r="P19" s="162"/>
      <c r="Q19" s="162"/>
      <c r="R19" s="202"/>
    </row>
    <row r="20" spans="2:18" ht="27.6" hidden="1" customHeight="1">
      <c r="B20" s="153"/>
      <c r="C20" s="162" t="s">
        <v>181</v>
      </c>
      <c r="D20" s="162"/>
      <c r="E20" s="162"/>
      <c r="F20" s="162"/>
      <c r="G20" s="162"/>
      <c r="H20" s="162"/>
      <c r="I20" s="162"/>
      <c r="J20" s="162"/>
      <c r="K20" s="164"/>
      <c r="L20" s="162"/>
      <c r="M20" s="162"/>
      <c r="N20" s="162"/>
      <c r="O20" s="162"/>
      <c r="P20" s="162"/>
      <c r="Q20" s="162"/>
      <c r="R20" s="202"/>
    </row>
    <row r="21" spans="2:18" ht="12.75" customHeight="1" thickTop="1" thickBot="1">
      <c r="B21" s="153"/>
      <c r="C21" s="170"/>
      <c r="D21" s="162"/>
      <c r="E21" s="162"/>
      <c r="F21" s="162"/>
      <c r="G21" s="162"/>
      <c r="H21" s="162"/>
      <c r="I21" s="162"/>
      <c r="J21" s="162"/>
      <c r="K21" s="164"/>
      <c r="L21" s="162"/>
      <c r="M21" s="162"/>
      <c r="N21" s="162"/>
      <c r="O21" s="162"/>
      <c r="P21" s="162"/>
      <c r="Q21" s="162"/>
      <c r="R21" s="202"/>
    </row>
    <row r="22" spans="2:18" s="171" customFormat="1" ht="27.6" customHeight="1" thickTop="1" thickBot="1">
      <c r="B22" s="172"/>
      <c r="C22" s="346" t="s">
        <v>182</v>
      </c>
      <c r="D22" s="169"/>
      <c r="E22" s="169"/>
      <c r="F22" s="169"/>
      <c r="G22" s="169"/>
      <c r="H22" s="160" t="s">
        <v>172</v>
      </c>
      <c r="I22" s="443"/>
      <c r="J22" s="443"/>
      <c r="K22" s="443"/>
      <c r="L22" s="160" t="s">
        <v>173</v>
      </c>
      <c r="M22" s="444"/>
      <c r="N22" s="444"/>
      <c r="O22" s="169"/>
      <c r="P22" s="169"/>
      <c r="Q22" s="169"/>
      <c r="R22" s="204"/>
    </row>
    <row r="23" spans="2:18" s="171" customFormat="1" ht="11.7" customHeight="1" thickTop="1" thickBot="1">
      <c r="B23" s="172"/>
      <c r="C23" s="173"/>
      <c r="D23" s="169"/>
      <c r="E23" s="169"/>
      <c r="F23" s="169"/>
      <c r="G23" s="169"/>
      <c r="H23" s="169"/>
      <c r="I23" s="169"/>
      <c r="J23" s="169"/>
      <c r="K23" s="169"/>
      <c r="L23" s="169"/>
      <c r="M23" s="169"/>
      <c r="N23" s="169"/>
      <c r="O23" s="169"/>
      <c r="P23" s="169"/>
      <c r="Q23" s="169"/>
      <c r="R23" s="204"/>
    </row>
    <row r="24" spans="2:18" s="171" customFormat="1" ht="27.6" customHeight="1" thickTop="1" thickBot="1">
      <c r="B24" s="172"/>
      <c r="C24" s="173" t="s">
        <v>183</v>
      </c>
      <c r="D24" s="169"/>
      <c r="E24" s="169"/>
      <c r="F24" s="169"/>
      <c r="G24" s="169"/>
      <c r="H24" s="169"/>
      <c r="I24" s="194" t="str">
        <f>IF(I22&gt;0,I22-I10," ")</f>
        <v/>
      </c>
      <c r="J24" s="169"/>
      <c r="K24" s="169"/>
      <c r="L24" s="169"/>
      <c r="M24" s="169"/>
      <c r="N24" s="169"/>
      <c r="O24" s="169"/>
      <c r="P24" s="169"/>
      <c r="Q24" s="169"/>
      <c r="R24" s="204"/>
    </row>
    <row r="25" spans="2:18" s="171" customFormat="1" ht="12.75" customHeight="1" thickTop="1" thickBot="1">
      <c r="B25" s="172"/>
      <c r="C25" s="173"/>
      <c r="D25" s="169"/>
      <c r="E25" s="169"/>
      <c r="F25" s="169"/>
      <c r="G25" s="169"/>
      <c r="H25" s="169"/>
      <c r="I25" s="169"/>
      <c r="J25" s="169"/>
      <c r="K25" s="169"/>
      <c r="L25" s="169"/>
      <c r="M25" s="169"/>
      <c r="N25" s="169"/>
      <c r="O25" s="169"/>
      <c r="P25" s="169"/>
      <c r="Q25" s="169"/>
      <c r="R25" s="204"/>
    </row>
    <row r="26" spans="2:18" s="171" customFormat="1" ht="30" customHeight="1" thickTop="1" thickBot="1">
      <c r="B26" s="172"/>
      <c r="C26" s="173" t="s">
        <v>184</v>
      </c>
      <c r="D26" s="169"/>
      <c r="E26" s="169"/>
      <c r="F26" s="169"/>
      <c r="G26" s="169"/>
      <c r="H26" s="169"/>
      <c r="I26" s="447" t="s">
        <v>176</v>
      </c>
      <c r="J26" s="448"/>
      <c r="K26" s="448"/>
      <c r="L26" s="448"/>
      <c r="M26" s="448"/>
      <c r="N26" s="448"/>
      <c r="O26" s="448"/>
      <c r="P26" s="448"/>
      <c r="Q26" s="449"/>
      <c r="R26" s="204"/>
    </row>
    <row r="27" spans="2:18" ht="30" hidden="1" customHeight="1" thickTop="1">
      <c r="B27" s="153"/>
      <c r="C27" s="162" t="s">
        <v>176</v>
      </c>
      <c r="D27" s="162"/>
      <c r="E27" s="162"/>
      <c r="F27" s="162"/>
      <c r="G27" s="162"/>
      <c r="H27" s="162"/>
      <c r="I27" s="162"/>
      <c r="J27" s="162"/>
      <c r="K27" s="164"/>
      <c r="L27" s="162"/>
      <c r="M27" s="162"/>
      <c r="N27" s="162"/>
      <c r="O27" s="162"/>
      <c r="P27" s="162"/>
      <c r="Q27" s="162"/>
      <c r="R27" s="202"/>
    </row>
    <row r="28" spans="2:18" ht="30" hidden="1" customHeight="1">
      <c r="B28" s="153"/>
      <c r="C28" s="162" t="s">
        <v>185</v>
      </c>
      <c r="D28" s="162"/>
      <c r="E28" s="162"/>
      <c r="F28" s="162"/>
      <c r="G28" s="162"/>
      <c r="H28" s="162"/>
      <c r="I28" s="162"/>
      <c r="J28" s="162"/>
      <c r="K28" s="164"/>
      <c r="L28" s="162"/>
      <c r="M28" s="162"/>
      <c r="N28" s="162"/>
      <c r="O28" s="162"/>
      <c r="P28" s="162"/>
      <c r="Q28" s="162"/>
      <c r="R28" s="202"/>
    </row>
    <row r="29" spans="2:18" ht="30" hidden="1" customHeight="1">
      <c r="B29" s="153"/>
      <c r="C29" s="162" t="s">
        <v>186</v>
      </c>
      <c r="D29" s="162"/>
      <c r="E29" s="162"/>
      <c r="F29" s="162"/>
      <c r="G29" s="162"/>
      <c r="H29" s="162"/>
      <c r="I29" s="162"/>
      <c r="J29" s="162"/>
      <c r="K29" s="164"/>
      <c r="L29" s="162"/>
      <c r="M29" s="162"/>
      <c r="N29" s="162"/>
      <c r="O29" s="162"/>
      <c r="P29" s="162"/>
      <c r="Q29" s="162"/>
      <c r="R29" s="202"/>
    </row>
    <row r="30" spans="2:18" ht="30" hidden="1" customHeight="1">
      <c r="B30" s="153"/>
      <c r="C30" s="162" t="s">
        <v>187</v>
      </c>
      <c r="D30" s="162"/>
      <c r="E30" s="162"/>
      <c r="F30" s="162"/>
      <c r="G30" s="162"/>
      <c r="H30" s="162"/>
      <c r="I30" s="162"/>
      <c r="J30" s="162"/>
      <c r="K30" s="164"/>
      <c r="L30" s="162"/>
      <c r="M30" s="162"/>
      <c r="N30" s="162"/>
      <c r="O30" s="162"/>
      <c r="P30" s="162"/>
      <c r="Q30" s="162"/>
      <c r="R30" s="202"/>
    </row>
    <row r="31" spans="2:18" ht="30" hidden="1" customHeight="1">
      <c r="B31" s="153"/>
      <c r="C31" s="162" t="s">
        <v>188</v>
      </c>
      <c r="D31" s="162"/>
      <c r="E31" s="162"/>
      <c r="F31" s="162"/>
      <c r="G31" s="162"/>
      <c r="H31" s="162"/>
      <c r="I31" s="162"/>
      <c r="J31" s="162"/>
      <c r="K31" s="164"/>
      <c r="L31" s="162"/>
      <c r="M31" s="162"/>
      <c r="N31" s="162"/>
      <c r="O31" s="162"/>
      <c r="P31" s="162"/>
      <c r="Q31" s="162"/>
      <c r="R31" s="202"/>
    </row>
    <row r="32" spans="2:18" ht="30" hidden="1" customHeight="1">
      <c r="B32" s="153"/>
      <c r="C32" s="162" t="s">
        <v>189</v>
      </c>
      <c r="D32" s="162"/>
      <c r="E32" s="162"/>
      <c r="F32" s="162"/>
      <c r="G32" s="162"/>
      <c r="H32" s="162"/>
      <c r="I32" s="162"/>
      <c r="J32" s="162"/>
      <c r="K32" s="164"/>
      <c r="L32" s="162"/>
      <c r="M32" s="162"/>
      <c r="N32" s="162"/>
      <c r="O32" s="162"/>
      <c r="P32" s="162"/>
      <c r="Q32" s="162"/>
      <c r="R32" s="202"/>
    </row>
    <row r="33" spans="2:18" ht="30" hidden="1" customHeight="1">
      <c r="B33" s="153"/>
      <c r="C33" s="162" t="s">
        <v>190</v>
      </c>
      <c r="D33" s="162"/>
      <c r="E33" s="162"/>
      <c r="F33" s="162"/>
      <c r="G33" s="162"/>
      <c r="H33" s="162"/>
      <c r="I33" s="162"/>
      <c r="J33" s="162"/>
      <c r="K33" s="164"/>
      <c r="L33" s="162"/>
      <c r="M33" s="162"/>
      <c r="N33" s="162"/>
      <c r="O33" s="162"/>
      <c r="P33" s="162"/>
      <c r="Q33" s="162"/>
      <c r="R33" s="202"/>
    </row>
    <row r="34" spans="2:18" ht="30" hidden="1" customHeight="1">
      <c r="B34" s="153"/>
      <c r="C34" s="162" t="s">
        <v>191</v>
      </c>
      <c r="D34" s="162"/>
      <c r="E34" s="162"/>
      <c r="F34" s="162"/>
      <c r="G34" s="162"/>
      <c r="H34" s="162"/>
      <c r="I34" s="162"/>
      <c r="J34" s="162"/>
      <c r="K34" s="164"/>
      <c r="L34" s="162"/>
      <c r="M34" s="162"/>
      <c r="N34" s="162"/>
      <c r="O34" s="162"/>
      <c r="P34" s="162"/>
      <c r="Q34" s="162"/>
      <c r="R34" s="202"/>
    </row>
    <row r="35" spans="2:18" ht="30" hidden="1" customHeight="1">
      <c r="B35" s="153"/>
      <c r="C35" s="162" t="s">
        <v>192</v>
      </c>
      <c r="D35" s="162"/>
      <c r="E35" s="162"/>
      <c r="F35" s="162"/>
      <c r="G35" s="162"/>
      <c r="H35" s="162"/>
      <c r="I35" s="162"/>
      <c r="J35" s="162"/>
      <c r="K35" s="164"/>
      <c r="L35" s="162"/>
      <c r="M35" s="162"/>
      <c r="N35" s="162"/>
      <c r="O35" s="162"/>
      <c r="P35" s="162"/>
      <c r="Q35" s="162"/>
      <c r="R35" s="202"/>
    </row>
    <row r="36" spans="2:18" ht="30" customHeight="1" thickTop="1" thickBot="1">
      <c r="B36" s="153"/>
      <c r="C36" s="162"/>
      <c r="D36" s="162"/>
      <c r="E36" s="162"/>
      <c r="F36" s="162"/>
      <c r="G36" s="162"/>
      <c r="H36" s="162"/>
      <c r="I36" s="162"/>
      <c r="J36" s="162"/>
      <c r="K36" s="164"/>
      <c r="L36" s="162"/>
      <c r="M36" s="162"/>
      <c r="N36" s="162"/>
      <c r="O36" s="162"/>
      <c r="P36" s="162"/>
      <c r="Q36" s="162"/>
      <c r="R36" s="202"/>
    </row>
    <row r="37" spans="2:18" s="174" customFormat="1" ht="33" customHeight="1" thickBot="1">
      <c r="B37" s="175"/>
      <c r="C37" s="440" t="s">
        <v>193</v>
      </c>
      <c r="D37" s="440"/>
      <c r="E37" s="440"/>
      <c r="F37" s="440"/>
      <c r="G37" s="198" t="s">
        <v>21</v>
      </c>
      <c r="H37" s="336"/>
      <c r="I37" s="337"/>
      <c r="J37" s="337"/>
      <c r="K37" s="337"/>
      <c r="L37" s="338"/>
      <c r="M37" s="337"/>
      <c r="N37" s="337"/>
      <c r="O37" s="337"/>
      <c r="P37" s="337"/>
      <c r="Q37" s="318"/>
      <c r="R37" s="205"/>
    </row>
    <row r="38" spans="2:18" s="174" customFormat="1" ht="33" customHeight="1" thickBot="1">
      <c r="B38" s="175"/>
      <c r="C38" s="440"/>
      <c r="D38" s="440"/>
      <c r="E38" s="440"/>
      <c r="F38" s="440"/>
      <c r="G38" s="199" t="s">
        <v>22</v>
      </c>
      <c r="H38" s="339"/>
      <c r="I38" s="339"/>
      <c r="J38" s="339"/>
      <c r="K38" s="339"/>
      <c r="L38" s="340"/>
      <c r="M38" s="339"/>
      <c r="N38" s="339"/>
      <c r="O38" s="339"/>
      <c r="P38" s="339"/>
      <c r="Q38" s="335"/>
      <c r="R38" s="205"/>
    </row>
    <row r="39" spans="2:18" s="174" customFormat="1" ht="3.75" customHeight="1">
      <c r="B39" s="175"/>
      <c r="C39" s="176"/>
      <c r="D39" s="176"/>
      <c r="E39" s="176"/>
      <c r="F39" s="177"/>
      <c r="G39" s="178"/>
      <c r="H39" s="179"/>
      <c r="I39" s="179"/>
      <c r="J39" s="179"/>
      <c r="K39" s="179"/>
      <c r="L39" s="180"/>
      <c r="M39" s="179"/>
      <c r="N39" s="179"/>
      <c r="O39" s="179"/>
      <c r="P39" s="179"/>
      <c r="Q39" s="179"/>
      <c r="R39" s="205"/>
    </row>
    <row r="40" spans="2:18" s="174" customFormat="1" ht="88.5" customHeight="1">
      <c r="B40" s="175"/>
      <c r="C40" s="432" t="s">
        <v>194</v>
      </c>
      <c r="D40" s="432"/>
      <c r="E40" s="432"/>
      <c r="F40" s="432"/>
      <c r="G40" s="432"/>
      <c r="H40" s="319"/>
      <c r="I40" s="320"/>
      <c r="J40" s="320"/>
      <c r="K40" s="320"/>
      <c r="L40" s="321"/>
      <c r="M40" s="320"/>
      <c r="N40" s="320"/>
      <c r="O40" s="320"/>
      <c r="P40" s="320"/>
      <c r="Q40" s="320"/>
      <c r="R40" s="205"/>
    </row>
    <row r="41" spans="2:18" s="174" customFormat="1" ht="3.75" customHeight="1" thickBot="1">
      <c r="B41" s="175"/>
      <c r="C41" s="195"/>
      <c r="D41" s="179"/>
      <c r="E41" s="179"/>
      <c r="F41" s="179"/>
      <c r="G41" s="179"/>
      <c r="H41" s="179"/>
      <c r="I41" s="179"/>
      <c r="J41" s="179"/>
      <c r="K41" s="179"/>
      <c r="L41" s="180"/>
      <c r="M41" s="179"/>
      <c r="N41" s="179"/>
      <c r="O41" s="179"/>
      <c r="P41" s="179"/>
      <c r="Q41" s="179"/>
      <c r="R41" s="205"/>
    </row>
    <row r="42" spans="2:18" s="174" customFormat="1" ht="28.8" thickTop="1">
      <c r="B42" s="175"/>
      <c r="C42" s="433" t="s">
        <v>195</v>
      </c>
      <c r="D42" s="433"/>
      <c r="E42" s="433"/>
      <c r="F42" s="433"/>
      <c r="G42" s="184">
        <v>0</v>
      </c>
      <c r="H42" s="436" t="s">
        <v>196</v>
      </c>
      <c r="I42" s="436"/>
      <c r="J42" s="436"/>
      <c r="K42" s="436"/>
      <c r="L42" s="436"/>
      <c r="M42" s="436"/>
      <c r="N42" s="436"/>
      <c r="O42" s="436"/>
      <c r="P42" s="436"/>
      <c r="Q42" s="436"/>
      <c r="R42" s="205"/>
    </row>
    <row r="43" spans="2:18" s="174" customFormat="1" ht="28.2">
      <c r="B43" s="175"/>
      <c r="C43" s="434"/>
      <c r="D43" s="434"/>
      <c r="E43" s="434"/>
      <c r="F43" s="434"/>
      <c r="G43" s="183">
        <v>1</v>
      </c>
      <c r="H43" s="437" t="s">
        <v>197</v>
      </c>
      <c r="I43" s="437"/>
      <c r="J43" s="437"/>
      <c r="K43" s="437"/>
      <c r="L43" s="437"/>
      <c r="M43" s="437"/>
      <c r="N43" s="437"/>
      <c r="O43" s="437"/>
      <c r="P43" s="437"/>
      <c r="Q43" s="437"/>
      <c r="R43" s="205"/>
    </row>
    <row r="44" spans="2:18" s="174" customFormat="1" ht="52.5" customHeight="1">
      <c r="B44" s="175"/>
      <c r="C44" s="434"/>
      <c r="D44" s="434"/>
      <c r="E44" s="434"/>
      <c r="F44" s="434"/>
      <c r="G44" s="183">
        <v>2</v>
      </c>
      <c r="H44" s="438" t="s">
        <v>198</v>
      </c>
      <c r="I44" s="438"/>
      <c r="J44" s="438"/>
      <c r="K44" s="438"/>
      <c r="L44" s="438"/>
      <c r="M44" s="438"/>
      <c r="N44" s="438"/>
      <c r="O44" s="438"/>
      <c r="P44" s="438"/>
      <c r="Q44" s="438"/>
      <c r="R44" s="205"/>
    </row>
    <row r="45" spans="2:18" s="174" customFormat="1" ht="85.5" customHeight="1">
      <c r="B45" s="175"/>
      <c r="C45" s="434"/>
      <c r="D45" s="434"/>
      <c r="E45" s="434"/>
      <c r="F45" s="434"/>
      <c r="G45" s="183">
        <v>3</v>
      </c>
      <c r="H45" s="438" t="s">
        <v>199</v>
      </c>
      <c r="I45" s="438"/>
      <c r="J45" s="438"/>
      <c r="K45" s="438"/>
      <c r="L45" s="438"/>
      <c r="M45" s="438"/>
      <c r="N45" s="438"/>
      <c r="O45" s="438"/>
      <c r="P45" s="438"/>
      <c r="Q45" s="438"/>
      <c r="R45" s="205"/>
    </row>
    <row r="46" spans="2:18" s="174" customFormat="1" ht="111" customHeight="1" thickBot="1">
      <c r="B46" s="175"/>
      <c r="C46" s="435"/>
      <c r="D46" s="435"/>
      <c r="E46" s="435"/>
      <c r="F46" s="435"/>
      <c r="G46" s="185">
        <v>4</v>
      </c>
      <c r="H46" s="439" t="s">
        <v>200</v>
      </c>
      <c r="I46" s="439"/>
      <c r="J46" s="439"/>
      <c r="K46" s="439"/>
      <c r="L46" s="439"/>
      <c r="M46" s="439"/>
      <c r="N46" s="439"/>
      <c r="O46" s="439"/>
      <c r="P46" s="439"/>
      <c r="Q46" s="439"/>
      <c r="R46" s="205"/>
    </row>
    <row r="47" spans="2:18" s="174" customFormat="1" ht="3.75" customHeight="1" thickTop="1">
      <c r="B47" s="175"/>
      <c r="C47" s="426"/>
      <c r="D47" s="426"/>
      <c r="E47" s="426"/>
      <c r="F47" s="196"/>
      <c r="G47" s="196"/>
      <c r="H47" s="196"/>
      <c r="I47" s="196"/>
      <c r="J47" s="196"/>
      <c r="K47" s="196"/>
      <c r="L47" s="197"/>
      <c r="M47" s="196"/>
      <c r="N47" s="196"/>
      <c r="O47" s="196"/>
      <c r="P47" s="196"/>
      <c r="Q47" s="196"/>
      <c r="R47" s="205"/>
    </row>
    <row r="48" spans="2:18" s="174" customFormat="1" ht="61.5" customHeight="1">
      <c r="B48" s="175"/>
      <c r="C48" s="427" t="s">
        <v>213</v>
      </c>
      <c r="D48" s="427"/>
      <c r="E48" s="427"/>
      <c r="F48" s="427"/>
      <c r="G48" s="427"/>
      <c r="H48" s="322"/>
      <c r="I48" s="322"/>
      <c r="J48" s="322"/>
      <c r="K48" s="322"/>
      <c r="L48" s="323"/>
      <c r="M48" s="322"/>
      <c r="N48" s="322"/>
      <c r="O48" s="322"/>
      <c r="P48" s="322"/>
      <c r="Q48" s="322"/>
      <c r="R48" s="205"/>
    </row>
    <row r="49" spans="2:18" s="174" customFormat="1" ht="3.75" customHeight="1">
      <c r="B49" s="175"/>
      <c r="C49" s="422"/>
      <c r="D49" s="422"/>
      <c r="E49" s="422"/>
      <c r="F49" s="181"/>
      <c r="G49" s="181"/>
      <c r="H49" s="181"/>
      <c r="I49" s="181"/>
      <c r="J49" s="181"/>
      <c r="K49" s="181"/>
      <c r="L49" s="182"/>
      <c r="M49" s="181"/>
      <c r="N49" s="181"/>
      <c r="O49" s="181"/>
      <c r="P49" s="181"/>
      <c r="Q49" s="181"/>
      <c r="R49" s="205"/>
    </row>
    <row r="50" spans="2:18" s="174" customFormat="1" ht="28.2">
      <c r="B50" s="175"/>
      <c r="C50" s="428" t="s">
        <v>201</v>
      </c>
      <c r="D50" s="428"/>
      <c r="E50" s="428"/>
      <c r="F50" s="428"/>
      <c r="G50" s="184">
        <v>0</v>
      </c>
      <c r="H50" s="429" t="s">
        <v>210</v>
      </c>
      <c r="I50" s="429"/>
      <c r="J50" s="429"/>
      <c r="K50" s="429"/>
      <c r="L50" s="429"/>
      <c r="M50" s="429"/>
      <c r="N50" s="429"/>
      <c r="O50" s="429"/>
      <c r="P50" s="429"/>
      <c r="Q50" s="429"/>
      <c r="R50" s="205"/>
    </row>
    <row r="51" spans="2:18" s="174" customFormat="1" ht="84.75" customHeight="1">
      <c r="B51" s="175"/>
      <c r="C51" s="428"/>
      <c r="D51" s="428"/>
      <c r="E51" s="428"/>
      <c r="F51" s="428"/>
      <c r="G51" s="183">
        <v>1</v>
      </c>
      <c r="H51" s="430" t="s">
        <v>202</v>
      </c>
      <c r="I51" s="430"/>
      <c r="J51" s="430"/>
      <c r="K51" s="430"/>
      <c r="L51" s="430"/>
      <c r="M51" s="430"/>
      <c r="N51" s="430"/>
      <c r="O51" s="430"/>
      <c r="P51" s="430"/>
      <c r="Q51" s="430"/>
      <c r="R51" s="205"/>
    </row>
    <row r="52" spans="2:18" s="174" customFormat="1" ht="90.75" customHeight="1">
      <c r="B52" s="175"/>
      <c r="C52" s="428"/>
      <c r="D52" s="428"/>
      <c r="E52" s="428"/>
      <c r="F52" s="428"/>
      <c r="G52" s="183">
        <v>2</v>
      </c>
      <c r="H52" s="430" t="s">
        <v>203</v>
      </c>
      <c r="I52" s="430"/>
      <c r="J52" s="430"/>
      <c r="K52" s="430"/>
      <c r="L52" s="430"/>
      <c r="M52" s="430"/>
      <c r="N52" s="430"/>
      <c r="O52" s="430"/>
      <c r="P52" s="430"/>
      <c r="Q52" s="430"/>
      <c r="R52" s="205"/>
    </row>
    <row r="53" spans="2:18" s="174" customFormat="1" ht="114.75" customHeight="1">
      <c r="B53" s="175"/>
      <c r="C53" s="428"/>
      <c r="D53" s="428"/>
      <c r="E53" s="428"/>
      <c r="F53" s="428"/>
      <c r="G53" s="183">
        <v>3</v>
      </c>
      <c r="H53" s="430" t="s">
        <v>204</v>
      </c>
      <c r="I53" s="430"/>
      <c r="J53" s="430"/>
      <c r="K53" s="430"/>
      <c r="L53" s="430"/>
      <c r="M53" s="430"/>
      <c r="N53" s="430"/>
      <c r="O53" s="430"/>
      <c r="P53" s="430"/>
      <c r="Q53" s="430"/>
      <c r="R53" s="205"/>
    </row>
    <row r="54" spans="2:18" s="174" customFormat="1" ht="203.25" customHeight="1">
      <c r="B54" s="175"/>
      <c r="C54" s="428"/>
      <c r="D54" s="428"/>
      <c r="E54" s="428"/>
      <c r="F54" s="428"/>
      <c r="G54" s="185">
        <v>4</v>
      </c>
      <c r="H54" s="431" t="s">
        <v>253</v>
      </c>
      <c r="I54" s="431"/>
      <c r="J54" s="431"/>
      <c r="K54" s="431"/>
      <c r="L54" s="431"/>
      <c r="M54" s="431"/>
      <c r="N54" s="431"/>
      <c r="O54" s="431"/>
      <c r="P54" s="431"/>
      <c r="Q54" s="431"/>
      <c r="R54" s="205"/>
    </row>
    <row r="55" spans="2:18" s="174" customFormat="1" ht="3.75" customHeight="1">
      <c r="B55" s="175"/>
      <c r="C55" s="181"/>
      <c r="D55" s="181"/>
      <c r="E55" s="181"/>
      <c r="F55" s="181"/>
      <c r="G55" s="181"/>
      <c r="H55" s="422"/>
      <c r="I55" s="422"/>
      <c r="J55" s="422"/>
      <c r="K55" s="422"/>
      <c r="L55" s="422"/>
      <c r="M55" s="422"/>
      <c r="N55" s="422"/>
      <c r="O55" s="422"/>
      <c r="P55" s="422"/>
      <c r="Q55" s="422"/>
      <c r="R55" s="205"/>
    </row>
    <row r="56" spans="2:18" s="174" customFormat="1" ht="60.75" customHeight="1">
      <c r="B56" s="175"/>
      <c r="C56" s="423" t="s">
        <v>205</v>
      </c>
      <c r="D56" s="423"/>
      <c r="E56" s="423"/>
      <c r="F56" s="423"/>
      <c r="G56" s="423"/>
      <c r="H56" s="347"/>
      <c r="I56" s="347"/>
      <c r="J56" s="347"/>
      <c r="K56" s="347"/>
      <c r="L56" s="348"/>
      <c r="M56" s="347"/>
      <c r="N56" s="347"/>
      <c r="O56" s="347"/>
      <c r="P56" s="347"/>
      <c r="Q56" s="347"/>
      <c r="R56" s="205"/>
    </row>
    <row r="57" spans="2:18" s="174" customFormat="1" ht="3.75" customHeight="1">
      <c r="B57" s="175"/>
      <c r="C57" s="181"/>
      <c r="D57" s="181"/>
      <c r="E57" s="181"/>
      <c r="F57" s="181"/>
      <c r="G57" s="181"/>
      <c r="H57" s="181"/>
      <c r="I57" s="181"/>
      <c r="J57" s="181"/>
      <c r="K57" s="181"/>
      <c r="L57" s="182"/>
      <c r="M57" s="181"/>
      <c r="N57" s="181"/>
      <c r="O57" s="181"/>
      <c r="P57" s="181"/>
      <c r="Q57" s="181"/>
      <c r="R57" s="205"/>
    </row>
    <row r="58" spans="2:18" s="174" customFormat="1" ht="47.25" customHeight="1">
      <c r="B58" s="175"/>
      <c r="C58" s="423" t="s">
        <v>212</v>
      </c>
      <c r="D58" s="424"/>
      <c r="E58" s="424"/>
      <c r="F58" s="424"/>
      <c r="G58" s="424"/>
      <c r="H58" s="324"/>
      <c r="I58" s="324"/>
      <c r="J58" s="324"/>
      <c r="K58" s="324"/>
      <c r="L58" s="324"/>
      <c r="M58" s="324"/>
      <c r="N58" s="324"/>
      <c r="O58" s="324"/>
      <c r="P58" s="324"/>
      <c r="Q58" s="324"/>
      <c r="R58" s="205"/>
    </row>
    <row r="59" spans="2:18" s="174" customFormat="1" ht="132.75" hidden="1" customHeight="1">
      <c r="B59" s="175"/>
      <c r="C59" s="186"/>
      <c r="D59" s="186"/>
      <c r="E59" s="186"/>
      <c r="F59" s="186"/>
      <c r="G59" s="186"/>
      <c r="H59" s="186" t="s">
        <v>206</v>
      </c>
      <c r="I59" s="186" t="s">
        <v>206</v>
      </c>
      <c r="J59" s="186" t="s">
        <v>206</v>
      </c>
      <c r="K59" s="186" t="s">
        <v>206</v>
      </c>
      <c r="L59" s="186" t="s">
        <v>206</v>
      </c>
      <c r="M59" s="186" t="s">
        <v>206</v>
      </c>
      <c r="N59" s="186" t="s">
        <v>206</v>
      </c>
      <c r="O59" s="186" t="s">
        <v>206</v>
      </c>
      <c r="P59" s="186" t="s">
        <v>206</v>
      </c>
      <c r="Q59" s="186" t="s">
        <v>206</v>
      </c>
      <c r="R59" s="205"/>
    </row>
    <row r="60" spans="2:18" s="174" customFormat="1" ht="132.75" hidden="1" customHeight="1">
      <c r="B60" s="175"/>
      <c r="C60" s="425"/>
      <c r="D60" s="425"/>
      <c r="E60" s="425"/>
      <c r="F60" s="186"/>
      <c r="G60" s="186"/>
      <c r="H60" s="186" t="s">
        <v>207</v>
      </c>
      <c r="I60" s="186" t="s">
        <v>207</v>
      </c>
      <c r="J60" s="186" t="s">
        <v>207</v>
      </c>
      <c r="K60" s="186" t="s">
        <v>207</v>
      </c>
      <c r="L60" s="186" t="s">
        <v>207</v>
      </c>
      <c r="M60" s="186" t="s">
        <v>207</v>
      </c>
      <c r="N60" s="186" t="s">
        <v>207</v>
      </c>
      <c r="O60" s="186" t="s">
        <v>207</v>
      </c>
      <c r="P60" s="186" t="s">
        <v>207</v>
      </c>
      <c r="Q60" s="186" t="s">
        <v>207</v>
      </c>
      <c r="R60" s="205"/>
    </row>
    <row r="61" spans="2:18" s="174" customFormat="1" ht="3.75" customHeight="1">
      <c r="B61" s="175"/>
      <c r="C61" s="181"/>
      <c r="D61" s="181"/>
      <c r="E61" s="181"/>
      <c r="F61" s="181"/>
      <c r="G61" s="181"/>
      <c r="H61" s="181"/>
      <c r="I61" s="181"/>
      <c r="J61" s="181"/>
      <c r="K61" s="181"/>
      <c r="L61" s="182"/>
      <c r="M61" s="181"/>
      <c r="N61" s="181"/>
      <c r="O61" s="181"/>
      <c r="P61" s="181"/>
      <c r="Q61" s="181"/>
      <c r="R61" s="205"/>
    </row>
    <row r="62" spans="2:18" s="174" customFormat="1" ht="28.2">
      <c r="B62" s="175"/>
      <c r="C62" s="423" t="s">
        <v>208</v>
      </c>
      <c r="D62" s="423"/>
      <c r="E62" s="423"/>
      <c r="F62" s="423"/>
      <c r="G62" s="423"/>
      <c r="H62" s="347"/>
      <c r="I62" s="347"/>
      <c r="J62" s="347"/>
      <c r="K62" s="347"/>
      <c r="L62" s="348"/>
      <c r="M62" s="347"/>
      <c r="N62" s="347"/>
      <c r="O62" s="347"/>
      <c r="P62" s="347"/>
      <c r="Q62" s="347"/>
      <c r="R62" s="205"/>
    </row>
    <row r="63" spans="2:18" s="174" customFormat="1" ht="28.2">
      <c r="B63" s="175"/>
      <c r="C63" s="423"/>
      <c r="D63" s="423"/>
      <c r="E63" s="423"/>
      <c r="F63" s="423"/>
      <c r="G63" s="423"/>
      <c r="H63" s="347"/>
      <c r="I63" s="347"/>
      <c r="J63" s="347"/>
      <c r="K63" s="347"/>
      <c r="L63" s="348"/>
      <c r="M63" s="347"/>
      <c r="N63" s="347"/>
      <c r="O63" s="347"/>
      <c r="P63" s="347"/>
      <c r="Q63" s="347"/>
      <c r="R63" s="205"/>
    </row>
    <row r="64" spans="2:18" s="174" customFormat="1" ht="28.2">
      <c r="B64" s="200"/>
      <c r="C64" s="423"/>
      <c r="D64" s="423"/>
      <c r="E64" s="423"/>
      <c r="F64" s="423"/>
      <c r="G64" s="423"/>
      <c r="H64" s="349"/>
      <c r="I64" s="349"/>
      <c r="J64" s="349"/>
      <c r="K64" s="349"/>
      <c r="L64" s="349"/>
      <c r="M64" s="349"/>
      <c r="N64" s="349"/>
      <c r="O64" s="349"/>
      <c r="P64" s="349"/>
      <c r="Q64" s="349"/>
      <c r="R64" s="205"/>
    </row>
    <row r="65" spans="2:18" s="174" customFormat="1" ht="28.2">
      <c r="B65" s="200"/>
      <c r="C65" s="423"/>
      <c r="D65" s="423"/>
      <c r="E65" s="423"/>
      <c r="F65" s="423"/>
      <c r="G65" s="423"/>
      <c r="H65" s="349"/>
      <c r="I65" s="349"/>
      <c r="J65" s="349"/>
      <c r="K65" s="349"/>
      <c r="L65" s="349"/>
      <c r="M65" s="349"/>
      <c r="N65" s="349"/>
      <c r="O65" s="349"/>
      <c r="P65" s="349"/>
      <c r="Q65" s="349"/>
      <c r="R65" s="205"/>
    </row>
    <row r="66" spans="2:18" s="174" customFormat="1" ht="3.75" customHeight="1">
      <c r="B66" s="200"/>
      <c r="C66" s="187"/>
      <c r="D66" s="188"/>
      <c r="E66" s="188"/>
      <c r="F66" s="188"/>
      <c r="G66" s="188"/>
      <c r="H66" s="188"/>
      <c r="I66" s="188"/>
      <c r="J66" s="188"/>
      <c r="K66" s="188"/>
      <c r="L66" s="188"/>
      <c r="M66" s="188"/>
      <c r="N66" s="188"/>
      <c r="O66" s="188"/>
      <c r="P66" s="188"/>
      <c r="Q66" s="188"/>
      <c r="R66" s="205"/>
    </row>
    <row r="67" spans="2:18" s="174" customFormat="1" ht="42.75" customHeight="1">
      <c r="B67" s="200"/>
      <c r="C67" s="421" t="s">
        <v>211</v>
      </c>
      <c r="D67" s="420"/>
      <c r="E67" s="420"/>
      <c r="F67" s="420"/>
      <c r="G67" s="420"/>
      <c r="H67" s="326"/>
      <c r="I67" s="326"/>
      <c r="J67" s="326"/>
      <c r="K67" s="326"/>
      <c r="L67" s="326"/>
      <c r="M67" s="326"/>
      <c r="N67" s="326"/>
      <c r="O67" s="326"/>
      <c r="P67" s="326"/>
      <c r="Q67" s="326"/>
      <c r="R67" s="205"/>
    </row>
    <row r="68" spans="2:18" s="174" customFormat="1" ht="132.75" hidden="1" customHeight="1">
      <c r="B68" s="200"/>
      <c r="C68" s="189"/>
      <c r="D68" s="190"/>
      <c r="E68" s="190"/>
      <c r="F68" s="190"/>
      <c r="G68" s="190"/>
      <c r="H68" s="190" t="s">
        <v>207</v>
      </c>
      <c r="I68" s="190" t="s">
        <v>207</v>
      </c>
      <c r="J68" s="190" t="s">
        <v>207</v>
      </c>
      <c r="K68" s="190" t="s">
        <v>207</v>
      </c>
      <c r="L68" s="190" t="s">
        <v>207</v>
      </c>
      <c r="M68" s="190" t="s">
        <v>207</v>
      </c>
      <c r="N68" s="190" t="s">
        <v>207</v>
      </c>
      <c r="O68" s="190" t="s">
        <v>207</v>
      </c>
      <c r="P68" s="190" t="s">
        <v>207</v>
      </c>
      <c r="Q68" s="190" t="s">
        <v>207</v>
      </c>
      <c r="R68" s="205"/>
    </row>
    <row r="69" spans="2:18" s="174" customFormat="1" ht="132.75" hidden="1" customHeight="1">
      <c r="B69" s="200"/>
      <c r="C69" s="190"/>
      <c r="D69" s="190"/>
      <c r="E69" s="190"/>
      <c r="F69" s="190"/>
      <c r="G69" s="190"/>
      <c r="H69" s="190" t="s">
        <v>206</v>
      </c>
      <c r="I69" s="190" t="s">
        <v>206</v>
      </c>
      <c r="J69" s="190" t="s">
        <v>206</v>
      </c>
      <c r="K69" s="190" t="s">
        <v>206</v>
      </c>
      <c r="L69" s="190" t="s">
        <v>206</v>
      </c>
      <c r="M69" s="190" t="s">
        <v>206</v>
      </c>
      <c r="N69" s="190" t="s">
        <v>206</v>
      </c>
      <c r="O69" s="190" t="s">
        <v>206</v>
      </c>
      <c r="P69" s="190" t="s">
        <v>206</v>
      </c>
      <c r="Q69" s="190" t="s">
        <v>206</v>
      </c>
      <c r="R69" s="205"/>
    </row>
    <row r="70" spans="2:18" s="174" customFormat="1" ht="3.75" customHeight="1">
      <c r="B70" s="200"/>
      <c r="C70" s="188"/>
      <c r="D70" s="188"/>
      <c r="E70" s="188"/>
      <c r="F70" s="188"/>
      <c r="G70" s="188"/>
      <c r="H70" s="188"/>
      <c r="I70" s="188"/>
      <c r="J70" s="188"/>
      <c r="K70" s="188"/>
      <c r="L70" s="188"/>
      <c r="M70" s="188"/>
      <c r="N70" s="188"/>
      <c r="O70" s="188"/>
      <c r="P70" s="188"/>
      <c r="Q70" s="188"/>
      <c r="R70" s="205"/>
    </row>
    <row r="71" spans="2:18" s="174" customFormat="1" ht="132.75" customHeight="1">
      <c r="B71" s="200"/>
      <c r="C71" s="420" t="s">
        <v>209</v>
      </c>
      <c r="D71" s="420"/>
      <c r="E71" s="420"/>
      <c r="F71" s="420"/>
      <c r="G71" s="420"/>
      <c r="H71" s="327"/>
      <c r="I71" s="327"/>
      <c r="J71" s="327"/>
      <c r="K71" s="327"/>
      <c r="L71" s="327"/>
      <c r="M71" s="327"/>
      <c r="N71" s="327"/>
      <c r="O71" s="327"/>
      <c r="P71" s="327"/>
      <c r="Q71" s="327"/>
      <c r="R71" s="205"/>
    </row>
    <row r="72" spans="2:18" s="174" customFormat="1" ht="3.75" customHeight="1">
      <c r="B72" s="200"/>
      <c r="C72" s="188"/>
      <c r="D72" s="188"/>
      <c r="E72" s="188"/>
      <c r="F72" s="188"/>
      <c r="G72" s="188"/>
      <c r="H72" s="188"/>
      <c r="I72" s="188"/>
      <c r="J72" s="188"/>
      <c r="K72" s="188"/>
      <c r="L72" s="188"/>
      <c r="M72" s="188"/>
      <c r="N72" s="188"/>
      <c r="O72" s="188"/>
      <c r="P72" s="188"/>
      <c r="Q72" s="188"/>
      <c r="R72" s="205"/>
    </row>
    <row r="73" spans="2:18" s="174" customFormat="1" ht="67.5" customHeight="1">
      <c r="B73" s="200"/>
      <c r="C73" s="421" t="s">
        <v>254</v>
      </c>
      <c r="D73" s="421"/>
      <c r="E73" s="421"/>
      <c r="F73" s="421"/>
      <c r="G73" s="421"/>
      <c r="H73" s="325"/>
      <c r="I73" s="325"/>
      <c r="J73" s="325"/>
      <c r="K73" s="325"/>
      <c r="L73" s="325"/>
      <c r="M73" s="325"/>
      <c r="N73" s="325"/>
      <c r="O73" s="325"/>
      <c r="P73" s="325"/>
      <c r="Q73" s="325"/>
      <c r="R73" s="205"/>
    </row>
    <row r="74" spans="2:18" s="174" customFormat="1" ht="10.5" customHeight="1">
      <c r="B74" s="191"/>
      <c r="C74" s="192"/>
      <c r="D74" s="192"/>
      <c r="E74" s="192"/>
      <c r="F74" s="192"/>
      <c r="G74" s="192"/>
      <c r="H74" s="192"/>
      <c r="I74" s="192"/>
      <c r="J74" s="192"/>
      <c r="K74" s="192"/>
      <c r="L74" s="192"/>
      <c r="M74" s="192"/>
      <c r="N74" s="192"/>
      <c r="O74" s="192"/>
      <c r="P74" s="192"/>
      <c r="Q74" s="192"/>
      <c r="R74" s="206"/>
    </row>
    <row r="75" spans="2:18" s="174" customFormat="1" ht="20.100000000000001" customHeight="1">
      <c r="B75" s="193"/>
    </row>
    <row r="76" spans="2:18" s="174" customFormat="1" ht="20.100000000000001" customHeight="1">
      <c r="B76" s="193"/>
    </row>
    <row r="77" spans="2:18" s="174" customFormat="1" ht="20.100000000000001" customHeight="1">
      <c r="B77" s="193"/>
    </row>
    <row r="78" spans="2:18" s="174" customFormat="1" ht="20.100000000000001" customHeight="1">
      <c r="B78" s="193"/>
    </row>
    <row r="79" spans="2:18" s="174" customFormat="1" ht="20.100000000000001" customHeight="1">
      <c r="B79" s="193"/>
    </row>
    <row r="80" spans="2:18" s="174" customFormat="1" ht="20.100000000000001" customHeight="1">
      <c r="B80" s="193"/>
    </row>
    <row r="81" spans="2:2" s="174" customFormat="1" ht="20.100000000000001" customHeight="1">
      <c r="B81" s="193"/>
    </row>
    <row r="82" spans="2:2" s="174" customFormat="1" ht="20.100000000000001" customHeight="1">
      <c r="B82" s="193"/>
    </row>
    <row r="83" spans="2:2" s="174" customFormat="1" ht="20.100000000000001" customHeight="1">
      <c r="B83" s="193"/>
    </row>
    <row r="84" spans="2:2" s="128" customFormat="1" ht="20.100000000000001" customHeight="1">
      <c r="B84" s="154"/>
    </row>
    <row r="85" spans="2:2" s="128" customFormat="1" ht="20.100000000000001" customHeight="1">
      <c r="B85" s="154"/>
    </row>
    <row r="86" spans="2:2" s="128" customFormat="1">
      <c r="B86" s="154"/>
    </row>
    <row r="87" spans="2:2" s="128" customFormat="1">
      <c r="B87" s="154"/>
    </row>
    <row r="88" spans="2:2" s="128" customFormat="1">
      <c r="B88" s="154"/>
    </row>
    <row r="89" spans="2:2" s="128" customFormat="1">
      <c r="B89" s="154"/>
    </row>
    <row r="90" spans="2:2" s="128" customFormat="1">
      <c r="B90" s="154"/>
    </row>
    <row r="91" spans="2:2" s="128" customFormat="1">
      <c r="B91" s="154"/>
    </row>
    <row r="92" spans="2:2" s="128" customFormat="1">
      <c r="B92" s="154"/>
    </row>
    <row r="93" spans="2:2" s="128" customFormat="1">
      <c r="B93" s="154"/>
    </row>
    <row r="94" spans="2:2" s="128" customFormat="1">
      <c r="B94" s="154"/>
    </row>
    <row r="95" spans="2:2" s="128" customFormat="1">
      <c r="B95" s="154"/>
    </row>
    <row r="96" spans="2:2" s="128" customFormat="1">
      <c r="B96" s="154"/>
    </row>
    <row r="97" spans="2:2" s="128" customFormat="1">
      <c r="B97" s="154"/>
    </row>
    <row r="98" spans="2:2" s="128" customFormat="1">
      <c r="B98" s="154"/>
    </row>
    <row r="99" spans="2:2" s="128" customFormat="1">
      <c r="B99" s="154"/>
    </row>
    <row r="100" spans="2:2" s="128" customFormat="1">
      <c r="B100" s="154"/>
    </row>
    <row r="101" spans="2:2" s="128" customFormat="1">
      <c r="B101" s="154"/>
    </row>
    <row r="102" spans="2:2" s="128" customFormat="1">
      <c r="B102" s="154"/>
    </row>
  </sheetData>
  <sheetProtection sheet="1" objects="1" scenarios="1" selectLockedCells="1"/>
  <mergeCells count="36">
    <mergeCell ref="C37:F38"/>
    <mergeCell ref="C2:Q2"/>
    <mergeCell ref="C5:L5"/>
    <mergeCell ref="N5:Q5"/>
    <mergeCell ref="C7:Q8"/>
    <mergeCell ref="I10:K10"/>
    <mergeCell ref="M10:N10"/>
    <mergeCell ref="M13:N13"/>
    <mergeCell ref="J14:Q14"/>
    <mergeCell ref="I22:K22"/>
    <mergeCell ref="M22:N22"/>
    <mergeCell ref="I26:Q26"/>
    <mergeCell ref="C40:G40"/>
    <mergeCell ref="C42:F46"/>
    <mergeCell ref="H42:Q42"/>
    <mergeCell ref="H43:Q43"/>
    <mergeCell ref="H44:Q44"/>
    <mergeCell ref="H45:Q45"/>
    <mergeCell ref="H46:Q46"/>
    <mergeCell ref="C47:E47"/>
    <mergeCell ref="C48:G48"/>
    <mergeCell ref="C49:E49"/>
    <mergeCell ref="C50:F54"/>
    <mergeCell ref="H50:Q50"/>
    <mergeCell ref="H51:Q51"/>
    <mergeCell ref="H52:Q52"/>
    <mergeCell ref="H53:Q53"/>
    <mergeCell ref="H54:Q54"/>
    <mergeCell ref="C71:G71"/>
    <mergeCell ref="C73:G73"/>
    <mergeCell ref="H55:Q55"/>
    <mergeCell ref="C56:G56"/>
    <mergeCell ref="C58:G58"/>
    <mergeCell ref="C60:E60"/>
    <mergeCell ref="C62:G65"/>
    <mergeCell ref="C67:G67"/>
  </mergeCells>
  <dataValidations count="5">
    <dataValidation type="list" operator="equal" allowBlank="1" sqref="I67">
      <formula1>$G$68:$G$69</formula1>
      <formula2>0</formula2>
    </dataValidation>
    <dataValidation type="list" operator="equal" allowBlank="1" sqref="J14">
      <formula1>$C$15:$C$20</formula1>
      <formula2>0</formula2>
    </dataValidation>
    <dataValidation type="list" operator="equal" allowBlank="1" sqref="I26">
      <formula1>$C$27:$C$35</formula1>
      <formula2>0</formula2>
    </dataValidation>
    <dataValidation type="list" operator="equal" allowBlank="1" sqref="H58:Q58">
      <formula1>$H$59:$H$60</formula1>
      <formula2>0</formula2>
    </dataValidation>
    <dataValidation type="list" operator="equal" allowBlank="1" sqref="H67 J67:Q67">
      <formula1>$H$68:$H$69</formula1>
      <formula2>0</formula2>
    </dataValidation>
  </dataValidations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 r:id="rId1"/>
  <headerFooter alignWithMargins="0">
    <oddHeader>&amp;C&amp;"Times New Roman,Обычный"&amp;12&amp;A</oddHeader>
    <oddFooter>&amp;C&amp;"Times New Roman,Обычный"&amp;12Страница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Введение</vt:lpstr>
      <vt:lpstr>Лист врачебный назначений</vt:lpstr>
      <vt:lpstr>Лист динамического наблюдения</vt:lpstr>
      <vt:lpstr>Шкала Ватерлоу</vt:lpstr>
      <vt:lpstr>Шкала Меддлей</vt:lpstr>
      <vt:lpstr>Осмотр СТП</vt:lpstr>
      <vt:lpstr>Лис наблюденя за ПВК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Денис</dc:creator>
  <cp:lastModifiedBy>Lena</cp:lastModifiedBy>
  <dcterms:created xsi:type="dcterms:W3CDTF">2024-08-05T08:49:51Z</dcterms:created>
  <dcterms:modified xsi:type="dcterms:W3CDTF">2024-08-05T11:56:20Z</dcterms:modified>
</cp:coreProperties>
</file>